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ОИТ\ПЭО\Для сайта\"/>
    </mc:Choice>
  </mc:AlternateContent>
  <xr:revisionPtr revIDLastSave="0" documentId="13_ncr:1_{26A4A2BD-3245-4FDB-B8F0-89F930676C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ух баланс " sheetId="6" r:id="rId1"/>
    <sheet name="о приб и убытках" sheetId="2" r:id="rId2"/>
    <sheet name="движ денег прямой" sheetId="3" r:id="rId3"/>
    <sheet name="движ денеж косвен" sheetId="4" r:id="rId4"/>
    <sheet name="об измен в капитале" sheetId="5" r:id="rId5"/>
  </sheets>
  <definedNames>
    <definedName name="_xlnm.Print_Area" localSheetId="2">'движ денег прямой'!$A$1:$D$101</definedName>
    <definedName name="_xlnm.Print_Area" localSheetId="3">'движ денеж косвен'!$A$1:$D$111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  <c r="D33" i="2" l="1"/>
  <c r="C37" i="3"/>
  <c r="C95" i="6"/>
  <c r="C29" i="6"/>
  <c r="C80" i="3"/>
  <c r="C36" i="3"/>
  <c r="C42" i="3"/>
  <c r="C41" i="3"/>
  <c r="C38" i="3"/>
  <c r="C33" i="3"/>
  <c r="C30" i="3"/>
  <c r="C28" i="3"/>
  <c r="C73" i="6" l="1"/>
  <c r="C65" i="6"/>
  <c r="C32" i="6"/>
  <c r="C35" i="6" s="1"/>
  <c r="D42" i="4"/>
  <c r="C42" i="4"/>
  <c r="C43" i="4" s="1"/>
  <c r="C49" i="4"/>
  <c r="C50" i="4"/>
  <c r="C48" i="4"/>
  <c r="C46" i="4"/>
  <c r="C99" i="4"/>
  <c r="C86" i="4"/>
  <c r="C70" i="4"/>
  <c r="C84" i="4" s="1"/>
  <c r="D43" i="4"/>
  <c r="D54" i="4" s="1"/>
  <c r="D86" i="4"/>
  <c r="D99" i="4" s="1"/>
  <c r="D70" i="4"/>
  <c r="D84" i="4" s="1"/>
  <c r="D50" i="4"/>
  <c r="C54" i="4" l="1"/>
  <c r="C102" i="4" s="1"/>
  <c r="C104" i="4" s="1"/>
  <c r="D102" i="4"/>
  <c r="D104" i="4" s="1"/>
  <c r="G27" i="5"/>
  <c r="G64" i="5"/>
  <c r="G62" i="5" s="1"/>
  <c r="F64" i="5"/>
  <c r="F62" i="5" s="1"/>
  <c r="J68" i="5"/>
  <c r="J63" i="5"/>
  <c r="C29" i="5"/>
  <c r="C59" i="5" s="1"/>
  <c r="C61" i="5" s="1"/>
  <c r="C91" i="5" s="1"/>
  <c r="J36" i="5"/>
  <c r="J31" i="5"/>
  <c r="G32" i="5"/>
  <c r="G30" i="5" s="1"/>
  <c r="G59" i="5" s="1"/>
  <c r="F32" i="5"/>
  <c r="J32" i="5" s="1"/>
  <c r="F91" i="5" l="1"/>
  <c r="F30" i="5"/>
  <c r="F59" i="5" s="1"/>
  <c r="F61" i="5" s="1"/>
  <c r="J62" i="5"/>
  <c r="J64" i="5"/>
  <c r="G61" i="5"/>
  <c r="J61" i="5" s="1"/>
  <c r="J59" i="5"/>
  <c r="J30" i="5"/>
  <c r="G91" i="5" l="1"/>
  <c r="J91" i="5" l="1"/>
  <c r="J27" i="5"/>
  <c r="D76" i="3"/>
  <c r="D89" i="3" s="1"/>
  <c r="D59" i="3"/>
  <c r="D74" i="3" s="1"/>
  <c r="D34" i="3" s="1"/>
  <c r="D43" i="3" s="1"/>
  <c r="D26" i="3"/>
  <c r="C76" i="3"/>
  <c r="C89" i="3" s="1"/>
  <c r="C59" i="3"/>
  <c r="C74" i="3" s="1"/>
  <c r="C34" i="3"/>
  <c r="C26" i="3"/>
  <c r="D24" i="2"/>
  <c r="D28" i="2" s="1"/>
  <c r="D34" i="2" s="1"/>
  <c r="D36" i="2" s="1"/>
  <c r="D38" i="2" s="1"/>
  <c r="D53" i="2"/>
  <c r="D59" i="2"/>
  <c r="C24" i="2"/>
  <c r="C28" i="2" s="1"/>
  <c r="C34" i="2" s="1"/>
  <c r="C36" i="2" s="1"/>
  <c r="C38" i="2" s="1"/>
  <c r="C60" i="2" s="1"/>
  <c r="D41" i="2" l="1"/>
  <c r="D60" i="2" s="1"/>
  <c r="D92" i="3"/>
  <c r="D94" i="3" s="1"/>
  <c r="C43" i="3"/>
  <c r="C92" i="3" s="1"/>
  <c r="C94" i="3" s="1"/>
  <c r="D97" i="6"/>
  <c r="D99" i="6" s="1"/>
  <c r="C97" i="6"/>
  <c r="C99" i="6" s="1"/>
  <c r="D89" i="6"/>
  <c r="C89" i="6"/>
  <c r="D73" i="6"/>
  <c r="C74" i="6"/>
  <c r="D65" i="6"/>
  <c r="D74" i="6" s="1"/>
  <c r="D57" i="6"/>
  <c r="C57" i="6"/>
  <c r="D29" i="6"/>
  <c r="D36" i="6" s="1"/>
  <c r="C36" i="6"/>
  <c r="C100" i="6" l="1"/>
  <c r="C58" i="6"/>
  <c r="D58" i="6"/>
  <c r="D100" i="6"/>
</calcChain>
</file>

<file path=xl/sharedStrings.xml><?xml version="1.0" encoding="utf-8"?>
<sst xmlns="http://schemas.openxmlformats.org/spreadsheetml/2006/main" count="496" uniqueCount="302">
  <si>
    <t>Приложение 2 к приказу</t>
  </si>
  <si>
    <t>Министра финансов</t>
  </si>
  <si>
    <t>Республики Казахстан</t>
  </si>
  <si>
    <t>от 28 июня 2017 года № 404</t>
  </si>
  <si>
    <t>Форма</t>
  </si>
  <si>
    <t>      Представляется: в депозитарий финансовой отчетности в электронном формате</t>
  </si>
  <si>
    <t>посредством программного обеспечения</t>
  </si>
  <si>
    <t>Форма административных данных размещена на интернет-ресурсе: www.minfin.gov.kz</t>
  </si>
  <si>
    <t>Индекс формы административных данных: № 1 - Б (баланс)</t>
  </si>
  <si>
    <t>Периодичность: годовая</t>
  </si>
  <si>
    <t>Круг лиц, представляющих информацию: организации публичного интереса</t>
  </si>
  <si>
    <t>по результатам финансового года</t>
  </si>
  <si>
    <t>Срок представления формы административных данных: ежегодно не позднее</t>
  </si>
  <si>
    <t>31 августа года, следующего за отчетным</t>
  </si>
  <si>
    <t>Примечание: пояснение по заполнению отчета приведено в приложении к форме,</t>
  </si>
  <si>
    <t>предназначенной для сбора административных данных "Бухгалтерский баланс"</t>
  </si>
  <si>
    <t>       в тысячах тенге 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</si>
  <si>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</si>
  <si>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</si>
  <si>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</si>
  <si>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</si>
  <si>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</si>
  <si>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</si>
  <si>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</si>
  <si>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</si>
  <si>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</si>
  <si>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</si>
  <si>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</si>
  <si>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</si>
  <si>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</si>
  <si>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</si>
  <si>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</si>
  <si>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</si>
  <si>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</si>
  <si>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</si>
  <si>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строке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</si>
  <si>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</si>
  <si>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</si>
  <si>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</si>
  <si>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</si>
  <si>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</si>
  <si>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</si>
  <si>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</si>
  <si>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</si>
  <si>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</si>
  <si>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</si>
  <si>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</si>
  <si>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</si>
  <si>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</si>
  <si>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</si>
  <si>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</si>
  <si>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</si>
  <si>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</si>
  <si>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</si>
  <si>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</si>
  <si>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</si>
  <si>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</si>
  <si>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</si>
  <si>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</si>
  <si>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</si>
  <si>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</si>
  <si>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</si>
  <si>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</si>
  <si>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</si>
  <si>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</si>
  <si>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</si>
  <si>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</si>
  <si>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</si>
  <si>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</si>
  <si>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</si>
  <si>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</si>
  <si>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</si>
  <si>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</si>
  <si>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</si>
  <si>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</si>
  <si>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</si>
  <si>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</si>
  <si>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</si>
  <si>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</si>
  <si>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</si>
  <si>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</si>
  <si>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</si>
  <si>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</si>
  <si>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</si>
  <si>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</si>
  <si>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</si>
  <si>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</si>
  <si>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</si>
  <si>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</si>
  <si>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</si>
  <si>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</si>
  <si>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</si>
  <si>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</si>
  <si>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</si>
  <si>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+строка 301+строка 400 + строка 500)</t>
  </si>
  <si>
    <t>Место печати (при наличии)</t>
  </si>
  <si>
    <t>Приложение 3 к приказу</t>
  </si>
  <si>
    <t>Индекс формы административных данных: № 2 – ОПУ</t>
  </si>
  <si>
    <t>предназначенной для сбора административных данных "Отчет о прибылях и убытках"</t>
  </si>
  <si>
    <t>      в тысячах тенге</t>
  </si>
  <si>
    <t>Наименование показателей</t>
  </si>
  <si>
    <t>За отчетный период</t>
  </si>
  <si>
    <t>За предыдущий период</t>
  </si>
  <si>
    <t>в том числе: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</si>
  <si>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</si>
  <si>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</si>
  <si>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</si>
  <si>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</si>
  <si>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актуарные прибыли (убытки) по пенсионным обязательствам</t>
  </si>
  <si>
    <t>Приложение 4 к приказу</t>
  </si>
  <si>
    <t>Индекс формы административных данных: № 3 - ДДС-П</t>
  </si>
  <si>
    <t>предназначенной для сбора административных данных</t>
  </si>
  <si>
    <t>"Отчет о движении денежных средств (прямой метод)"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</si>
  <si>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</si>
  <si>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</si>
  <si>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</si>
  <si>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</si>
  <si>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</si>
  <si>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</si>
  <si>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</si>
  <si>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</si>
  <si>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</si>
  <si>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</si>
  <si>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</si>
  <si>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</si>
  <si>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</si>
  <si>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</si>
  <si>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</si>
  <si>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</si>
  <si>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</si>
  <si>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</si>
  <si>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</si>
  <si>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</si>
  <si>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</si>
  <si>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</si>
  <si>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</si>
  <si>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</si>
  <si>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</si>
  <si>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</si>
  <si>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</si>
  <si>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</si>
  <si>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полученные дивиденды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</si>
  <si>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</si>
  <si>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</si>
  <si>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</si>
  <si>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</si>
  <si>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</si>
  <si>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</si>
  <si>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</si>
  <si>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</si>
  <si>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</si>
  <si>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</si>
  <si>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</si>
  <si>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</si>
  <si>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</si>
  <si>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</si>
  <si>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</si>
  <si>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</si>
  <si>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</si>
  <si>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</si>
  <si>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</si>
  <si>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</si>
  <si>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</si>
  <si>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</si>
  <si>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</si>
  <si>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</si>
  <si>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</si>
  <si>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</si>
  <si>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</si>
  <si>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 к приказу</t>
  </si>
  <si>
    <t>от 28 июня 2017 года</t>
  </si>
  <si>
    <t>Индекс формы административных данных: № 4 – ДДС-К</t>
  </si>
  <si>
    <t>предназначенной для сбора административных данных "Отчет о движении денежных</t>
  </si>
  <si>
    <t>средств (косвенный метод)"</t>
  </si>
  <si>
    <t>прибыль (убыток) до налогообложения</t>
  </si>
  <si>
    <t>амортизация и обесценение основных средств и нематериальных активов</t>
  </si>
  <si>
    <t>обесценение гудвила</t>
  </si>
  <si>
    <t>обесценение торговой и прочей дебиторской задолженности</t>
  </si>
  <si>
    <t>списание стоимости активов (или выбывающей группы), предназначенных для продажи, до справедливой стоимости за вычетом затрат на продажу</t>
  </si>
  <si>
    <t>убыток (прибыль) от выбытия основных средств</t>
  </si>
  <si>
    <t>убыток (прибыль) от инвестиционного имущества</t>
  </si>
  <si>
    <t>убыток (прибыль) от досрочного погашения займов</t>
  </si>
  <si>
    <t>убыток (прибыль) от прочих финансовых активов, отражаемых по справедливой стоимости с корректировкой через отчет о прибылях и убытках</t>
  </si>
  <si>
    <t>расходы (доходы) по финансированию</t>
  </si>
  <si>
    <t>вознаграждения работникам</t>
  </si>
  <si>
    <t>расходы по вознаграждениям долевыми инструментами</t>
  </si>
  <si>
    <t>доход (расход) по отложенным налогам</t>
  </si>
  <si>
    <t>нереализованная положительная (отрицательная) курсовая разница</t>
  </si>
  <si>
    <t>доля организации в прибыли ассоциированных организаций и совместной деятельности, учитываемых по методу долевого участия</t>
  </si>
  <si>
    <t>прочие неденежные операционные корректировки общего совокупного дохода (убытка)</t>
  </si>
  <si>
    <t>Итого корректировка общего совокупного дохода (убытка), всего (+/- строк с 011 по 025)</t>
  </si>
  <si>
    <t>изменения в запасах</t>
  </si>
  <si>
    <t>изменения резерва</t>
  </si>
  <si>
    <t>изменения в торговой и прочей дебиторской задолженности</t>
  </si>
  <si>
    <t>изменения в торговой и прочей кредиторской задолженности</t>
  </si>
  <si>
    <t>изменения в задолженности по налогам и другим обязательным платежам в бюджет</t>
  </si>
  <si>
    <t>изменения в прочих краткосрочных обязательствах</t>
  </si>
  <si>
    <t>Итого движение операционных активов и обязательств, всего (+/- строк с 031 по 036)</t>
  </si>
  <si>
    <t>уплаченные вознаграждения</t>
  </si>
  <si>
    <t>уплаченный подоходный налог</t>
  </si>
  <si>
    <t>Чистая сумма денежных средств от операционной деятельности (строка 010 +/- строка 030 +/- строка 040 +/- строка 041 +/- строка 042 +/- строка 043)</t>
  </si>
  <si>
    <t>1. Поступление денежных средств, всего (сумма строк с 061 по 072)</t>
  </si>
  <si>
    <t>2. Выбытие денежных средств, всего (сумма строк с 081 по 092)</t>
  </si>
  <si>
    <t>3. Чистая сумма денежных средств от инвестиционной деятельности (строка 060 – строка 080)</t>
  </si>
  <si>
    <t>1. Поступление денежных средств, всего (сумма строк с 111 по 114)</t>
  </si>
  <si>
    <t>2. Выбытие денежных средств, всего (сумма строк с 121 по 125)</t>
  </si>
  <si>
    <t>3. Чистая сумма денежных средств от финансовой деятельности (строка 110 – строка 120)</t>
  </si>
  <si>
    <t>6. Увеличение +/- уменьшение денежных средств (строка 050 +/- строка 100 +/- строка 130 +/- строка 140 +/- строка 150)</t>
  </si>
  <si>
    <t>7.Денежные средства и их эквиваленты на начало отчетного периода</t>
  </si>
  <si>
    <t>8.Денежные средства и их эквиваленты на конец отчетного периода</t>
  </si>
  <si>
    <t>Приложение 6 к приказу</t>
  </si>
  <si>
    <t>Индекс формы административных данных: № 5-ИК</t>
  </si>
  <si>
    <t>предназначенной для сбора административных данных "Отчет об изменениях в капитале"</t>
  </si>
  <si>
    <t>Наименование компонентов</t>
  </si>
  <si>
    <t>Капитал, относимый на собственников</t>
  </si>
  <si>
    <t>Итого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</si>
  <si>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</si>
  <si>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</si>
  <si>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</si>
  <si>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</si>
  <si>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Общий совокупный доход, всего(строка 210 + строка 220):</t>
  </si>
  <si>
    <t>Прибыль (убыток) за год</t>
  </si>
  <si>
    <t>Прочий совокупный доход, всего (сумма строк с 221 по 229):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</si>
  <si>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</si>
  <si>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</si>
  <si>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</si>
  <si>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хеджирование денежных потоков (за минусом налогового эффекта)</t>
  </si>
  <si>
    <t>Операции с собственниками,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</si>
  <si>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</si>
  <si>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</si>
  <si>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</si>
  <si>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</si>
  <si>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</si>
  <si>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</si>
  <si>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инструментов,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</si>
  <si>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</si>
  <si>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</si>
  <si>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</si>
  <si>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</si>
  <si>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</si>
  <si>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</si>
  <si>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300+строка 319)</t>
  </si>
  <si>
    <t>Пересчитанное сальдо (строка 400 +/- строка 401)</t>
  </si>
  <si>
    <t>Общий совокупный доход, всего (строка 610 + строка 620):</t>
  </si>
  <si>
    <t>Прочий совокупный доход, всего (сумма строк с 621 по 629):</t>
  </si>
  <si>
    <t>Операции с собственниками всего (cумма строк с 710 по 718)</t>
  </si>
  <si>
    <t>Вознаграждения работников акциями</t>
  </si>
  <si>
    <t>Выпуск долевых инструментов связанный с объединением бизнеса</t>
  </si>
  <si>
    <t>Сальдо на 31 декабря отчетного года (строка 500 + строка 600 + строка 700 + строка 719)</t>
  </si>
  <si>
    <t>Выручка от реализации товаров, работ и услуг</t>
  </si>
  <si>
    <t>Себестоимость реализованных товаров, работ и услуг</t>
  </si>
  <si>
    <t>Валовая прибыль (убыток)</t>
  </si>
  <si>
    <t>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</si>
  <si>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</si>
  <si>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</si>
  <si>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</si>
  <si>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</si>
  <si>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</si>
  <si>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</si>
  <si>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</si>
  <si>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</si>
  <si>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</si>
  <si>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</si>
  <si>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</si>
  <si>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</si>
  <si>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</si>
  <si>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</si>
  <si>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</si>
  <si>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</t>
  </si>
  <si>
    <t>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</si>
  <si>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</si>
  <si>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хеджирование денежных потоков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</si>
  <si>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</si>
  <si>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</si>
  <si>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</si>
  <si>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</si>
  <si>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</si>
  <si>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</si>
  <si>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</si>
  <si>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</t>
  </si>
  <si>
    <t>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</si>
  <si>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</si>
  <si>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</si>
  <si>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</si>
  <si>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</si>
  <si>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</si>
  <si>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</si>
  <si>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</si>
  <si>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 xml:space="preserve"> Бухгалтерский баланс отчетный период 2025 год</t>
  </si>
  <si>
    <t xml:space="preserve"> Наименование организации ТОО "ЭПК-fоrfаit" (ЭПК-форфайт)</t>
  </si>
  <si>
    <t xml:space="preserve">                          (фамилия, имя, отчество (при его наличии)) (подпись)</t>
  </si>
  <si>
    <t>Главный бухгалтер _______________________Ешжанова А.М.</t>
  </si>
  <si>
    <t xml:space="preserve">                       (фамилия, имя, отчество (при его наличии)) (подпись)</t>
  </si>
  <si>
    <t xml:space="preserve"> Руководитель _________________________Аманжулов Д.Н.</t>
  </si>
  <si>
    <t xml:space="preserve"> Отчет о прибылях и убытках отчетный период 2025 год</t>
  </si>
  <si>
    <t>Отчет о движении денежных средств (косвенный метод) отчетный период 2025 год</t>
  </si>
  <si>
    <t>Отчет об изменениях в капитале отчетный период 2025 год</t>
  </si>
  <si>
    <t>Отчет о движении денежных средств (прямой метод) отчетный период                 2025 год</t>
  </si>
  <si>
    <t>по состоянию на "30" июня 2025 года</t>
  </si>
  <si>
    <t xml:space="preserve"> Наименование организации  ТОО "ЭПК-fоrfаit" (ЭПК-форфайт)                                               за 1 полугодие 2025 года</t>
  </si>
  <si>
    <t xml:space="preserve"> Наименование организации  ТОО "ЭПК-fоrfаit" (ЭПК-форфайт) за 1 полугодие 2025 года</t>
  </si>
  <si>
    <t>Наименование организации  ТОО "ЭПК-fоrfаit" (ЭПК-форфайт) за 1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</si>
</sst>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3"/>
      <color rgb="FF1E1E1E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9" fillId="0" borderId="0" applyFont="0" applyFill="0" applyBorder="0" applyAlignment="0" applyProtection="0"/>
  </cellStyleXfs>
  <cellXfs count="74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24" fillId="33" borderId="0" xfId="0" applyFont="1" applyFill="1" applyAlignment="1">
      <alignment horizontal="center" vertical="top" wrapText="1"/>
    </xf>
    <xf numFmtId="0" fontId="24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0" xfId="43" applyFont="1" applyBorder="1" applyAlignment="1">
      <alignment horizontal="center" vertical="center" wrapText="1"/>
    </xf>
    <xf numFmtId="0" fontId="27" fillId="0" borderId="10" xfId="43" applyFont="1" applyBorder="1" applyAlignment="1">
      <alignment wrapText="1"/>
    </xf>
    <xf numFmtId="0" fontId="27" fillId="0" borderId="10" xfId="43" applyFont="1" applyBorder="1" applyAlignment="1">
      <alignment horizontal="center" wrapText="1"/>
    </xf>
    <xf numFmtId="0" fontId="19" fillId="0" borderId="10" xfId="43" applyFont="1" applyBorder="1" applyAlignment="1">
      <alignment horizontal="center" wrapText="1"/>
    </xf>
    <xf numFmtId="0" fontId="19" fillId="33" borderId="0" xfId="0" applyFont="1" applyFill="1"/>
    <xf numFmtId="0" fontId="27" fillId="0" borderId="0" xfId="0" applyFont="1"/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wrapText="1"/>
    </xf>
    <xf numFmtId="0" fontId="27" fillId="0" borderId="0" xfId="0" applyFont="1" applyAlignment="1">
      <alignment wrapText="1"/>
    </xf>
    <xf numFmtId="0" fontId="24" fillId="33" borderId="0" xfId="0" applyFont="1" applyFill="1" applyAlignment="1">
      <alignment horizontal="right" vertical="top"/>
    </xf>
    <xf numFmtId="0" fontId="27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43" fontId="0" fillId="0" borderId="0" xfId="63" applyFont="1"/>
    <xf numFmtId="43" fontId="20" fillId="0" borderId="10" xfId="63" applyFont="1" applyBorder="1" applyAlignment="1">
      <alignment horizontal="center" vertical="center" wrapText="1"/>
    </xf>
    <xf numFmtId="43" fontId="19" fillId="0" borderId="10" xfId="63" applyFont="1" applyBorder="1" applyAlignment="1">
      <alignment vertical="center" wrapText="1"/>
    </xf>
    <xf numFmtId="43" fontId="20" fillId="0" borderId="10" xfId="63" applyFont="1" applyBorder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43" fontId="19" fillId="0" borderId="0" xfId="63" applyFont="1" applyBorder="1" applyAlignment="1">
      <alignment vertical="center" wrapText="1"/>
    </xf>
    <xf numFmtId="0" fontId="24" fillId="33" borderId="0" xfId="0" applyFont="1" applyFill="1" applyAlignment="1">
      <alignment vertical="top" wrapText="1"/>
    </xf>
    <xf numFmtId="0" fontId="25" fillId="0" borderId="0" xfId="0" applyFont="1" applyAlignment="1">
      <alignment vertical="center"/>
    </xf>
    <xf numFmtId="43" fontId="19" fillId="0" borderId="0" xfId="63" applyFont="1"/>
    <xf numFmtId="43" fontId="27" fillId="0" borderId="10" xfId="63" applyFont="1" applyBorder="1" applyAlignment="1">
      <alignment horizontal="center" vertical="center" wrapText="1"/>
    </xf>
    <xf numFmtId="43" fontId="19" fillId="0" borderId="10" xfId="63" applyFont="1" applyBorder="1" applyAlignment="1">
      <alignment wrapText="1"/>
    </xf>
    <xf numFmtId="43" fontId="24" fillId="33" borderId="0" xfId="63" applyFont="1" applyFill="1" applyAlignment="1">
      <alignment horizontal="right" vertical="top"/>
    </xf>
    <xf numFmtId="43" fontId="21" fillId="0" borderId="0" xfId="63" applyFont="1" applyAlignment="1">
      <alignment vertical="center"/>
    </xf>
    <xf numFmtId="43" fontId="24" fillId="0" borderId="0" xfId="63" applyFont="1" applyAlignment="1">
      <alignment vertical="center" wrapText="1"/>
    </xf>
    <xf numFmtId="43" fontId="24" fillId="33" borderId="0" xfId="63" applyFont="1" applyFill="1" applyAlignment="1">
      <alignment horizontal="center" vertical="top" wrapText="1"/>
    </xf>
    <xf numFmtId="43" fontId="24" fillId="0" borderId="0" xfId="63" applyFont="1" applyAlignment="1">
      <alignment vertical="center"/>
    </xf>
    <xf numFmtId="43" fontId="27" fillId="0" borderId="0" xfId="63" applyFont="1" applyAlignment="1">
      <alignment horizontal="left"/>
    </xf>
    <xf numFmtId="43" fontId="19" fillId="0" borderId="0" xfId="63" applyFont="1" applyAlignment="1">
      <alignment wrapText="1"/>
    </xf>
    <xf numFmtId="164" fontId="19" fillId="0" borderId="0" xfId="0" applyNumberFormat="1" applyFont="1"/>
    <xf numFmtId="43" fontId="19" fillId="0" borderId="10" xfId="63" applyFont="1" applyFill="1" applyBorder="1" applyAlignment="1">
      <alignment wrapText="1"/>
    </xf>
    <xf numFmtId="43" fontId="19" fillId="34" borderId="10" xfId="63" applyFont="1" applyFill="1" applyBorder="1" applyAlignment="1">
      <alignment wrapText="1"/>
    </xf>
    <xf numFmtId="43" fontId="0" fillId="0" borderId="10" xfId="63" applyFont="1" applyBorder="1" applyAlignment="1">
      <alignment vertical="center" wrapText="1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7" fillId="0" borderId="10" xfId="43" applyFont="1" applyBorder="1" applyAlignment="1">
      <alignment horizontal="center" wrapText="1"/>
    </xf>
    <xf numFmtId="43" fontId="19" fillId="0" borderId="10" xfId="63" applyFont="1" applyBorder="1" applyAlignment="1">
      <alignment wrapText="1"/>
    </xf>
    <xf numFmtId="43" fontId="20" fillId="0" borderId="0" xfId="63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43" fontId="20" fillId="0" borderId="11" xfId="63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7" fillId="0" borderId="10" xfId="43" applyFont="1" applyBorder="1" applyAlignment="1">
      <alignment wrapText="1"/>
    </xf>
    <xf numFmtId="0" fontId="27" fillId="0" borderId="10" xfId="0" applyFont="1" applyBorder="1" applyAlignment="1">
      <alignment wrapText="1"/>
    </xf>
    <xf numFmtId="43" fontId="27" fillId="0" borderId="10" xfId="63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</cellXfs>
  <cellStyles count="64">
    <cellStyle name="20% — акцент1" xfId="18" builtinId="30" customBuiltin="1"/>
    <cellStyle name="20% — акцент1 2" xfId="45" xr:uid="{E301A1F9-2F29-419D-91C3-8F2B5A981810}"/>
    <cellStyle name="20% — акцент2" xfId="22" builtinId="34" customBuiltin="1"/>
    <cellStyle name="20% — акцент2 2" xfId="48" xr:uid="{C8B4453D-67BB-48B3-953F-992B0D1991CD}"/>
    <cellStyle name="20% — акцент3" xfId="26" builtinId="38" customBuiltin="1"/>
    <cellStyle name="20% — акцент3 2" xfId="51" xr:uid="{AAF8987F-6F3C-42FE-AACA-FD1F11CB01E5}"/>
    <cellStyle name="20% — акцент4" xfId="30" builtinId="42" customBuiltin="1"/>
    <cellStyle name="20% — акцент4 2" xfId="54" xr:uid="{0E106715-E789-4AD9-83CA-34B7AD4741DA}"/>
    <cellStyle name="20% — акцент5" xfId="34" builtinId="46" customBuiltin="1"/>
    <cellStyle name="20% — акцент5 2" xfId="57" xr:uid="{5079BF97-E311-4AD4-9B20-A4313285B603}"/>
    <cellStyle name="20% — акцент6" xfId="38" builtinId="50" customBuiltin="1"/>
    <cellStyle name="20% — акцент6 2" xfId="60" xr:uid="{87751DD5-47F1-4A69-ABC1-7CECE2741E84}"/>
    <cellStyle name="40% — акцент1" xfId="19" builtinId="31" customBuiltin="1"/>
    <cellStyle name="40% — акцент1 2" xfId="46" xr:uid="{FCEDF3CF-859F-4B79-9FC0-1353B6582108}"/>
    <cellStyle name="40% — акцент2" xfId="23" builtinId="35" customBuiltin="1"/>
    <cellStyle name="40% — акцент2 2" xfId="49" xr:uid="{A1070B2E-687A-4B48-A4A0-87AF34AC32BF}"/>
    <cellStyle name="40% — акцент3" xfId="27" builtinId="39" customBuiltin="1"/>
    <cellStyle name="40% — акцент3 2" xfId="52" xr:uid="{B1E2C945-5094-4E56-B6C2-AAFEE6A11B7E}"/>
    <cellStyle name="40% — акцент4" xfId="31" builtinId="43" customBuiltin="1"/>
    <cellStyle name="40% — акцент4 2" xfId="55" xr:uid="{515B74C0-DE56-4013-8910-EFCAFD5C328A}"/>
    <cellStyle name="40% — акцент5" xfId="35" builtinId="47" customBuiltin="1"/>
    <cellStyle name="40% — акцент5 2" xfId="58" xr:uid="{CED80DA9-A15D-4F49-A3C6-155F86AF8BFB}"/>
    <cellStyle name="40% — акцент6" xfId="39" builtinId="51" customBuiltin="1"/>
    <cellStyle name="40% — акцент6 2" xfId="61" xr:uid="{F3E49D59-AAC7-4080-B27C-69588325A14C}"/>
    <cellStyle name="60% — акцент1" xfId="20" builtinId="32" customBuiltin="1"/>
    <cellStyle name="60% — акцент1 2" xfId="47" xr:uid="{6B1EF8BB-FD35-4AFF-87B9-C0E35B6B0D34}"/>
    <cellStyle name="60% — акцент2" xfId="24" builtinId="36" customBuiltin="1"/>
    <cellStyle name="60% — акцент2 2" xfId="50" xr:uid="{958FE003-F72D-40B6-8F71-07FE8A278DA8}"/>
    <cellStyle name="60% — акцент3" xfId="28" builtinId="40" customBuiltin="1"/>
    <cellStyle name="60% — акцент3 2" xfId="53" xr:uid="{224677B1-8E76-4561-8FAD-2C63DE6131A9}"/>
    <cellStyle name="60% — акцент4" xfId="32" builtinId="44" customBuiltin="1"/>
    <cellStyle name="60% — акцент4 2" xfId="56" xr:uid="{4AE9C374-22FF-4B07-9446-98955A0C8A33}"/>
    <cellStyle name="60% — акцент5" xfId="36" builtinId="48" customBuiltin="1"/>
    <cellStyle name="60% — акцент5 2" xfId="59" xr:uid="{8AD11E24-BCE7-4EA5-9CB4-28866E05652F}"/>
    <cellStyle name="60% — акцент6" xfId="40" builtinId="52" customBuiltin="1"/>
    <cellStyle name="60% — акцент6 2" xfId="62" xr:uid="{812DCB1C-DDD0-4494-A19A-A2600A2FCAC6}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 xr:uid="{C3033223-28F8-4E80-A0E0-44F6DFAA547B}"/>
    <cellStyle name="Обычный 3" xfId="43" xr:uid="{A8BB52BC-F65E-4D1E-A3E1-BAC70F38F698}"/>
    <cellStyle name="Плохой" xfId="7" builtinId="27" customBuiltin="1"/>
    <cellStyle name="Пояснение" xfId="15" builtinId="53" customBuiltin="1"/>
    <cellStyle name="Примечание 2" xfId="42" xr:uid="{11E6D770-EAEE-4B71-B366-50030BC402AF}"/>
    <cellStyle name="Примечание 3" xfId="44" xr:uid="{37288914-7E48-42AC-8A9C-750FFBAE7C77}"/>
    <cellStyle name="Связанная ячейка" xfId="12" builtinId="24" customBuiltin="1"/>
    <cellStyle name="Текст предупреждения" xfId="14" builtinId="11" customBuiltin="1"/>
    <cellStyle name="Финансовый" xfId="6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ABBB-045E-421F-85E7-7191E985FC5D}">
  <sheetPr>
    <tabColor rgb="FF92D050"/>
  </sheetPr>
  <dimension ref="A1:D107"/>
  <sheetViews>
    <sheetView tabSelected="1" view="pageBreakPreview" topLeftCell="A28" zoomScaleNormal="100" zoomScaleSheetLayoutView="100" workbookViewId="0">
      <selection activeCell="D29" sqref="D29"/>
    </sheetView>
  </sheetViews>
  <sheetFormatPr defaultRowHeight="15" x14ac:dyDescent="0.25"/>
  <cols>
    <col min="1" max="1" width="62.28515625" customWidth="1"/>
    <col min="2" max="2" width="19.7109375" customWidth="1"/>
    <col min="3" max="4" width="15.28515625" style="31" customWidth="1"/>
  </cols>
  <sheetData>
    <row r="1" spans="1:4" ht="26.45" customHeight="1" x14ac:dyDescent="0.25">
      <c r="A1" s="60"/>
      <c r="C1" s="61" t="s">
        <v>0</v>
      </c>
      <c r="D1" s="61"/>
    </row>
    <row r="2" spans="1:4" ht="14.45" customHeight="1" x14ac:dyDescent="0.25">
      <c r="A2" s="60"/>
      <c r="C2" s="61" t="s">
        <v>1</v>
      </c>
      <c r="D2" s="61"/>
    </row>
    <row r="3" spans="1:4" ht="14.45" customHeight="1" x14ac:dyDescent="0.25">
      <c r="A3" s="60"/>
      <c r="C3" s="61" t="s">
        <v>2</v>
      </c>
      <c r="D3" s="61"/>
    </row>
    <row r="4" spans="1:4" ht="14.45" customHeight="1" x14ac:dyDescent="0.25">
      <c r="A4" s="60"/>
      <c r="C4" s="61" t="s">
        <v>3</v>
      </c>
      <c r="D4" s="61"/>
    </row>
    <row r="5" spans="1:4" x14ac:dyDescent="0.25">
      <c r="A5" s="2"/>
      <c r="C5" s="61" t="s">
        <v>4</v>
      </c>
      <c r="D5" s="61"/>
    </row>
    <row r="6" spans="1:4" x14ac:dyDescent="0.25">
      <c r="A6" s="3" t="s">
        <v>288</v>
      </c>
      <c r="C6"/>
      <c r="D6"/>
    </row>
    <row r="7" spans="1:4" ht="18.75" x14ac:dyDescent="0.25">
      <c r="A7" s="4"/>
      <c r="C7"/>
      <c r="D7"/>
    </row>
    <row r="8" spans="1:4" x14ac:dyDescent="0.25">
      <c r="A8" s="58" t="s">
        <v>5</v>
      </c>
      <c r="B8" s="58"/>
      <c r="C8" s="58"/>
      <c r="D8" s="58"/>
    </row>
    <row r="9" spans="1:4" x14ac:dyDescent="0.25">
      <c r="A9" s="58" t="s">
        <v>6</v>
      </c>
      <c r="B9" s="58"/>
      <c r="C9" s="58"/>
      <c r="D9" s="58"/>
    </row>
    <row r="10" spans="1:4" x14ac:dyDescent="0.25">
      <c r="A10" s="58" t="s">
        <v>8</v>
      </c>
      <c r="B10" s="58"/>
      <c r="C10" s="58"/>
      <c r="D10" s="58"/>
    </row>
    <row r="11" spans="1:4" x14ac:dyDescent="0.25">
      <c r="A11" s="58" t="s">
        <v>9</v>
      </c>
      <c r="B11" s="58"/>
      <c r="C11" s="58"/>
      <c r="D11" s="58"/>
    </row>
    <row r="12" spans="1:4" x14ac:dyDescent="0.25">
      <c r="A12" s="58" t="s">
        <v>10</v>
      </c>
      <c r="B12" s="58"/>
      <c r="C12" s="58"/>
      <c r="D12" s="58"/>
    </row>
    <row r="13" spans="1:4" x14ac:dyDescent="0.25">
      <c r="A13" s="58" t="s">
        <v>11</v>
      </c>
      <c r="B13" s="58"/>
      <c r="C13" s="58"/>
      <c r="D13" s="58"/>
    </row>
    <row r="14" spans="1:4" x14ac:dyDescent="0.25">
      <c r="A14" s="58" t="s">
        <v>12</v>
      </c>
      <c r="B14" s="58"/>
      <c r="C14" s="58"/>
      <c r="D14" s="58"/>
    </row>
    <row r="15" spans="1:4" x14ac:dyDescent="0.25">
      <c r="A15" s="58" t="s">
        <v>13</v>
      </c>
      <c r="B15" s="58"/>
      <c r="C15" s="58"/>
      <c r="D15" s="58"/>
    </row>
    <row r="16" spans="1:4" x14ac:dyDescent="0.25">
      <c r="A16" s="58" t="s">
        <v>14</v>
      </c>
      <c r="B16" s="58"/>
      <c r="C16" s="58"/>
      <c r="D16" s="58"/>
    </row>
    <row r="17" spans="1:4" x14ac:dyDescent="0.25">
      <c r="A17" s="58" t="s">
        <v>15</v>
      </c>
      <c r="B17" s="58"/>
      <c r="C17" s="58"/>
      <c r="D17" s="58"/>
    </row>
    <row r="18" spans="1:4" x14ac:dyDescent="0.25">
      <c r="A18" s="59" t="s">
        <v>289</v>
      </c>
      <c r="B18" s="59"/>
      <c r="C18" s="59"/>
      <c r="D18" s="59"/>
    </row>
    <row r="19" spans="1:4" x14ac:dyDescent="0.25">
      <c r="A19" s="9" t="s">
        <v>298</v>
      </c>
      <c r="B19" s="7"/>
      <c r="C19" s="7"/>
      <c r="D19"/>
    </row>
    <row r="20" spans="1:4" x14ac:dyDescent="0.25">
      <c r="C20" s="56" t="s">
        <v>16</v>
      </c>
      <c r="D20" s="56"/>
    </row>
    <row r="21" spans="1:4" ht="38.25" x14ac:dyDescent="0.25">
      <c r="A21" s="12" t="s">
        <v>17</v>
      </c>
      <c r="B21" s="12" t="s">
        <v>18</v>
      </c>
      <c r="C21" s="32" t="s">
        <v>19</v>
      </c>
      <c r="D21" s="32" t="s">
        <v>20</v>
      </c>
    </row>
    <row r="22" spans="1:4" x14ac:dyDescent="0.25">
      <c r="A22" s="10" t="s">
        <v>21</v>
      </c>
      <c r="B22" s="14"/>
      <c r="C22" s="33"/>
      <c r="D22" s="33"/>
    </row>
    <row r="23" spans="1:4" x14ac:dyDescent="0.25">
      <c r="A23" s="10" t="s">
        <v>22</v>
      </c>
      <c r="B23" s="14">
        <v>10</v>
      </c>
      <c r="C23" s="33">
        <v>500432.32</v>
      </c>
      <c r="D23" s="33">
        <v>444238.52399999998</v>
      </c>
    </row>
    <row r="24" spans="1:4" ht="25.5" x14ac:dyDescent="0.25">
      <c r="A24" s="10" t="s">
        <v>23</v>
      </c>
      <c r="B24" s="12">
        <v>11</v>
      </c>
      <c r="C24" s="33"/>
      <c r="D24" s="33"/>
    </row>
    <row r="25" spans="1:4" ht="25.5" x14ac:dyDescent="0.25">
      <c r="A25" s="10" t="s">
        <v>24</v>
      </c>
      <c r="B25" s="12">
        <v>12</v>
      </c>
      <c r="C25" s="33"/>
      <c r="D25" s="33"/>
    </row>
    <row r="26" spans="1:4" ht="25.5" x14ac:dyDescent="0.25">
      <c r="A26" s="10" t="s">
        <v>25</v>
      </c>
      <c r="B26" s="12">
        <v>13</v>
      </c>
      <c r="C26" s="33"/>
      <c r="D26" s="33"/>
    </row>
    <row r="27" spans="1:4" x14ac:dyDescent="0.25">
      <c r="A27" s="10" t="s">
        <v>26</v>
      </c>
      <c r="B27" s="12">
        <v>14</v>
      </c>
      <c r="C27" s="33"/>
      <c r="D27" s="33"/>
    </row>
    <row r="28" spans="1:4" x14ac:dyDescent="0.25">
      <c r="A28" s="10" t="s">
        <v>27</v>
      </c>
      <c r="B28" s="12">
        <v>15</v>
      </c>
      <c r="C28" s="33"/>
      <c r="D28" s="33"/>
    </row>
    <row r="29" spans="1:4" x14ac:dyDescent="0.25">
      <c r="A29" s="10" t="s">
        <v>28</v>
      </c>
      <c r="B29" s="12">
        <v>16</v>
      </c>
      <c r="C29" s="33">
        <f>3065983.667-C30-291877.51</f>
        <v>2766677.5039999997</v>
      </c>
      <c r="D29" s="33">
        <f>364572.405-D30+21895.624</f>
        <v>378824.63900000002</v>
      </c>
    </row>
    <row r="30" spans="1:4" x14ac:dyDescent="0.25">
      <c r="A30" s="10" t="s">
        <v>29</v>
      </c>
      <c r="B30" s="12">
        <v>17</v>
      </c>
      <c r="C30" s="33">
        <v>7428.6530000000002</v>
      </c>
      <c r="D30" s="33">
        <v>7643.39</v>
      </c>
    </row>
    <row r="31" spans="1:4" x14ac:dyDescent="0.25">
      <c r="A31" s="10" t="s">
        <v>30</v>
      </c>
      <c r="B31" s="12">
        <v>18</v>
      </c>
      <c r="C31" s="33"/>
      <c r="D31" s="33"/>
    </row>
    <row r="32" spans="1:4" x14ac:dyDescent="0.25">
      <c r="A32" s="10" t="s">
        <v>31</v>
      </c>
      <c r="B32" s="12">
        <v>19</v>
      </c>
      <c r="C32" s="33">
        <f>7831.249-2619.494</f>
        <v>5211.7549999999992</v>
      </c>
      <c r="D32" s="33">
        <v>152132.74</v>
      </c>
    </row>
    <row r="33" spans="1:4" x14ac:dyDescent="0.25">
      <c r="A33" s="10" t="s">
        <v>32</v>
      </c>
      <c r="B33" s="12">
        <v>20</v>
      </c>
      <c r="C33" s="33">
        <v>2359421.335</v>
      </c>
      <c r="D33" s="33">
        <v>268277.63299999997</v>
      </c>
    </row>
    <row r="34" spans="1:4" x14ac:dyDescent="0.25">
      <c r="A34" s="10" t="s">
        <v>33</v>
      </c>
      <c r="B34" s="12">
        <v>21</v>
      </c>
      <c r="C34" s="33"/>
      <c r="D34" s="33"/>
    </row>
    <row r="35" spans="1:4" x14ac:dyDescent="0.25">
      <c r="A35" s="10" t="s">
        <v>34</v>
      </c>
      <c r="B35" s="12">
        <v>22</v>
      </c>
      <c r="C35" s="33">
        <f>502694.402+538730.383-C32</f>
        <v>1036213.03</v>
      </c>
      <c r="D35" s="33">
        <v>285663.68</v>
      </c>
    </row>
    <row r="36" spans="1:4" x14ac:dyDescent="0.25">
      <c r="A36" s="10" t="s">
        <v>35</v>
      </c>
      <c r="B36" s="12">
        <v>100</v>
      </c>
      <c r="C36" s="33">
        <f>SUM(C23:C35)</f>
        <v>6675384.5970000001</v>
      </c>
      <c r="D36" s="33">
        <f>SUM(D23:D35)</f>
        <v>1536780.6059999999</v>
      </c>
    </row>
    <row r="37" spans="1:4" x14ac:dyDescent="0.25">
      <c r="A37" s="10" t="s">
        <v>36</v>
      </c>
      <c r="B37" s="12">
        <v>101</v>
      </c>
      <c r="C37" s="33"/>
      <c r="D37" s="33"/>
    </row>
    <row r="38" spans="1:4" x14ac:dyDescent="0.25">
      <c r="A38" s="10" t="s">
        <v>37</v>
      </c>
      <c r="B38" s="12"/>
      <c r="C38" s="33"/>
      <c r="D38" s="33"/>
    </row>
    <row r="39" spans="1:4" ht="25.5" x14ac:dyDescent="0.25">
      <c r="A39" s="10" t="s">
        <v>38</v>
      </c>
      <c r="B39" s="12">
        <v>110</v>
      </c>
      <c r="C39" s="33"/>
      <c r="D39" s="33"/>
    </row>
    <row r="40" spans="1:4" ht="25.5" x14ac:dyDescent="0.25">
      <c r="A40" s="10" t="s">
        <v>39</v>
      </c>
      <c r="B40" s="12">
        <v>111</v>
      </c>
      <c r="C40" s="33"/>
      <c r="D40" s="33"/>
    </row>
    <row r="41" spans="1:4" ht="25.5" x14ac:dyDescent="0.25">
      <c r="A41" s="10" t="s">
        <v>40</v>
      </c>
      <c r="B41" s="12">
        <v>112</v>
      </c>
      <c r="C41" s="33"/>
      <c r="D41" s="33"/>
    </row>
    <row r="42" spans="1:4" x14ac:dyDescent="0.25">
      <c r="A42" s="10" t="s">
        <v>41</v>
      </c>
      <c r="B42" s="12">
        <v>113</v>
      </c>
      <c r="C42" s="33"/>
      <c r="D42" s="33"/>
    </row>
    <row r="43" spans="1:4" x14ac:dyDescent="0.25">
      <c r="A43" s="10" t="s">
        <v>42</v>
      </c>
      <c r="B43" s="12">
        <v>114</v>
      </c>
      <c r="C43" s="33"/>
      <c r="D43" s="33"/>
    </row>
    <row r="44" spans="1:4" x14ac:dyDescent="0.25">
      <c r="A44" s="10" t="s">
        <v>43</v>
      </c>
      <c r="B44" s="12">
        <v>115</v>
      </c>
      <c r="C44" s="33">
        <v>634346</v>
      </c>
      <c r="D44" s="33">
        <v>634346</v>
      </c>
    </row>
    <row r="45" spans="1:4" x14ac:dyDescent="0.25">
      <c r="A45" s="10" t="s">
        <v>44</v>
      </c>
      <c r="B45" s="12">
        <v>116</v>
      </c>
      <c r="C45" s="33"/>
      <c r="D45" s="33"/>
    </row>
    <row r="46" spans="1:4" x14ac:dyDescent="0.25">
      <c r="A46" s="10" t="s">
        <v>45</v>
      </c>
      <c r="B46" s="12">
        <v>117</v>
      </c>
      <c r="C46" s="33"/>
      <c r="D46" s="33"/>
    </row>
    <row r="47" spans="1:4" x14ac:dyDescent="0.25">
      <c r="A47" s="10" t="s">
        <v>46</v>
      </c>
      <c r="B47" s="12">
        <v>118</v>
      </c>
      <c r="C47" s="33"/>
      <c r="D47" s="33"/>
    </row>
    <row r="48" spans="1:4" x14ac:dyDescent="0.25">
      <c r="A48" s="10" t="s">
        <v>47</v>
      </c>
      <c r="B48" s="12">
        <v>119</v>
      </c>
      <c r="C48" s="33"/>
      <c r="D48" s="33"/>
    </row>
    <row r="49" spans="1:4" x14ac:dyDescent="0.25">
      <c r="A49" s="10" t="s">
        <v>48</v>
      </c>
      <c r="B49" s="12">
        <v>120</v>
      </c>
      <c r="C49" s="33"/>
      <c r="D49" s="33"/>
    </row>
    <row r="50" spans="1:4" x14ac:dyDescent="0.25">
      <c r="A50" s="10" t="s">
        <v>49</v>
      </c>
      <c r="B50" s="12">
        <v>121</v>
      </c>
      <c r="C50" s="33">
        <v>8146543.949</v>
      </c>
      <c r="D50" s="33">
        <v>7647565.2439999999</v>
      </c>
    </row>
    <row r="51" spans="1:4" x14ac:dyDescent="0.25">
      <c r="A51" s="10" t="s">
        <v>50</v>
      </c>
      <c r="B51" s="12">
        <v>122</v>
      </c>
      <c r="C51" s="33"/>
      <c r="D51" s="33"/>
    </row>
    <row r="52" spans="1:4" x14ac:dyDescent="0.25">
      <c r="A52" s="10" t="s">
        <v>33</v>
      </c>
      <c r="B52" s="12">
        <v>123</v>
      </c>
      <c r="C52" s="33"/>
      <c r="D52" s="33"/>
    </row>
    <row r="53" spans="1:4" x14ac:dyDescent="0.25">
      <c r="A53" s="10" t="s">
        <v>51</v>
      </c>
      <c r="B53" s="12">
        <v>124</v>
      </c>
      <c r="C53" s="33"/>
      <c r="D53" s="33"/>
    </row>
    <row r="54" spans="1:4" x14ac:dyDescent="0.25">
      <c r="A54" s="10" t="s">
        <v>52</v>
      </c>
      <c r="B54" s="14">
        <v>125</v>
      </c>
      <c r="C54" s="33">
        <v>137053.21100000001</v>
      </c>
      <c r="D54" s="33">
        <v>118331.93399999999</v>
      </c>
    </row>
    <row r="55" spans="1:4" x14ac:dyDescent="0.25">
      <c r="A55" s="10" t="s">
        <v>53</v>
      </c>
      <c r="B55" s="14">
        <v>126</v>
      </c>
      <c r="C55" s="33"/>
      <c r="D55" s="33"/>
    </row>
    <row r="56" spans="1:4" x14ac:dyDescent="0.25">
      <c r="A56" s="10" t="s">
        <v>54</v>
      </c>
      <c r="B56" s="12">
        <v>127</v>
      </c>
      <c r="C56" s="33">
        <v>279674.57799999998</v>
      </c>
      <c r="D56" s="33">
        <v>128186.277</v>
      </c>
    </row>
    <row r="57" spans="1:4" x14ac:dyDescent="0.25">
      <c r="A57" s="10" t="s">
        <v>55</v>
      </c>
      <c r="B57" s="12">
        <v>200</v>
      </c>
      <c r="C57" s="33">
        <f>SUM(C39:C56)</f>
        <v>9197617.7379999999</v>
      </c>
      <c r="D57" s="33">
        <f>SUM(D39:D56)</f>
        <v>8528429.4550000001</v>
      </c>
    </row>
    <row r="58" spans="1:4" x14ac:dyDescent="0.25">
      <c r="A58" s="10" t="s">
        <v>56</v>
      </c>
      <c r="B58" s="12"/>
      <c r="C58" s="33">
        <f>C57+C36</f>
        <v>15873002.335000001</v>
      </c>
      <c r="D58" s="33">
        <f>D57+D36</f>
        <v>10065210.061000001</v>
      </c>
    </row>
    <row r="59" spans="1:4" ht="45" x14ac:dyDescent="0.25">
      <c r="A59" s="10" t="s">
        <v>57</v>
      </c>
      <c r="B59" s="12" t="s">
        <v>18</v>
      </c>
      <c r="C59" s="33" t="s">
        <v>19</v>
      </c>
      <c r="D59" s="33" t="s">
        <v>20</v>
      </c>
    </row>
    <row r="60" spans="1:4" x14ac:dyDescent="0.25">
      <c r="A60" s="10" t="s">
        <v>58</v>
      </c>
      <c r="B60" s="12"/>
      <c r="C60" s="33"/>
      <c r="D60" s="33"/>
    </row>
    <row r="61" spans="1:4" ht="25.5" x14ac:dyDescent="0.25">
      <c r="A61" s="10" t="s">
        <v>59</v>
      </c>
      <c r="B61" s="12">
        <v>210</v>
      </c>
      <c r="C61" s="33"/>
      <c r="D61" s="33"/>
    </row>
    <row r="62" spans="1:4" ht="25.5" x14ac:dyDescent="0.25">
      <c r="A62" s="10" t="s">
        <v>60</v>
      </c>
      <c r="B62" s="12">
        <v>211</v>
      </c>
      <c r="C62" s="33"/>
      <c r="D62" s="33"/>
    </row>
    <row r="63" spans="1:4" x14ac:dyDescent="0.25">
      <c r="A63" s="10" t="s">
        <v>26</v>
      </c>
      <c r="B63" s="12">
        <v>212</v>
      </c>
      <c r="C63" s="33"/>
      <c r="D63" s="33"/>
    </row>
    <row r="64" spans="1:4" x14ac:dyDescent="0.25">
      <c r="A64" s="10" t="s">
        <v>61</v>
      </c>
      <c r="B64" s="12">
        <v>213</v>
      </c>
      <c r="C64" s="33">
        <v>550000</v>
      </c>
      <c r="D64" s="33"/>
    </row>
    <row r="65" spans="1:4" x14ac:dyDescent="0.25">
      <c r="A65" s="10" t="s">
        <v>62</v>
      </c>
      <c r="B65" s="12">
        <v>214</v>
      </c>
      <c r="C65" s="33">
        <f>4184049.054+496070.344-2619.494-C68-C69</f>
        <v>4290507.5269999998</v>
      </c>
      <c r="D65" s="33">
        <f>838826.999-D69-D68+275194.97</f>
        <v>947075.74199999997</v>
      </c>
    </row>
    <row r="66" spans="1:4" x14ac:dyDescent="0.25">
      <c r="A66" s="10" t="s">
        <v>63</v>
      </c>
      <c r="B66" s="12">
        <v>215</v>
      </c>
      <c r="C66" s="33">
        <v>28756.012999999999</v>
      </c>
      <c r="D66" s="33">
        <v>28756.012999999999</v>
      </c>
    </row>
    <row r="67" spans="1:4" x14ac:dyDescent="0.25">
      <c r="A67" s="10" t="s">
        <v>64</v>
      </c>
      <c r="B67" s="12">
        <v>216</v>
      </c>
      <c r="C67" s="33">
        <v>0</v>
      </c>
      <c r="D67" s="33"/>
    </row>
    <row r="68" spans="1:4" x14ac:dyDescent="0.25">
      <c r="A68" s="10" t="s">
        <v>65</v>
      </c>
      <c r="B68" s="12">
        <v>217</v>
      </c>
      <c r="C68" s="33">
        <v>385587.603</v>
      </c>
      <c r="D68" s="33">
        <v>166498.45300000001</v>
      </c>
    </row>
    <row r="69" spans="1:4" x14ac:dyDescent="0.25">
      <c r="A69" s="10" t="s">
        <v>66</v>
      </c>
      <c r="B69" s="12">
        <v>218</v>
      </c>
      <c r="C69" s="33">
        <v>1404.7739999999999</v>
      </c>
      <c r="D69" s="33">
        <v>447.774</v>
      </c>
    </row>
    <row r="70" spans="1:4" x14ac:dyDescent="0.25">
      <c r="A70" s="10" t="s">
        <v>67</v>
      </c>
      <c r="B70" s="12">
        <v>219</v>
      </c>
      <c r="C70" s="33"/>
      <c r="D70" s="33"/>
    </row>
    <row r="71" spans="1:4" x14ac:dyDescent="0.25">
      <c r="A71" s="10" t="s">
        <v>68</v>
      </c>
      <c r="B71" s="12">
        <v>220</v>
      </c>
      <c r="C71" s="33"/>
      <c r="D71" s="33"/>
    </row>
    <row r="72" spans="1:4" x14ac:dyDescent="0.25">
      <c r="A72" s="10" t="s">
        <v>69</v>
      </c>
      <c r="B72" s="12">
        <v>221</v>
      </c>
      <c r="C72" s="33"/>
      <c r="D72" s="33"/>
    </row>
    <row r="73" spans="1:4" x14ac:dyDescent="0.25">
      <c r="A73" s="10" t="s">
        <v>70</v>
      </c>
      <c r="B73" s="12">
        <v>222</v>
      </c>
      <c r="C73" s="33">
        <f>102059.611+647601.027</f>
        <v>749660.63800000004</v>
      </c>
      <c r="D73" s="33">
        <f>113440.526+419371.613</f>
        <v>532812.13899999997</v>
      </c>
    </row>
    <row r="74" spans="1:4" x14ac:dyDescent="0.25">
      <c r="A74" s="10" t="s">
        <v>71</v>
      </c>
      <c r="B74" s="12">
        <v>300</v>
      </c>
      <c r="C74" s="33">
        <f>SUM(C61:C73)</f>
        <v>6005916.5550000006</v>
      </c>
      <c r="D74" s="33">
        <f>SUM(D61:D73)</f>
        <v>1675590.121</v>
      </c>
    </row>
    <row r="75" spans="1:4" x14ac:dyDescent="0.25">
      <c r="A75" s="10" t="s">
        <v>72</v>
      </c>
      <c r="B75" s="12">
        <v>301</v>
      </c>
      <c r="C75" s="33"/>
      <c r="D75" s="33"/>
    </row>
    <row r="76" spans="1:4" x14ac:dyDescent="0.25">
      <c r="A76" s="10" t="s">
        <v>73</v>
      </c>
      <c r="B76" s="12"/>
      <c r="C76" s="33"/>
      <c r="D76" s="33"/>
    </row>
    <row r="77" spans="1:4" ht="25.5" x14ac:dyDescent="0.25">
      <c r="A77" s="10" t="s">
        <v>74</v>
      </c>
      <c r="B77" s="12">
        <v>310</v>
      </c>
      <c r="C77" s="33"/>
      <c r="D77" s="33"/>
    </row>
    <row r="78" spans="1:4" ht="25.5" x14ac:dyDescent="0.25">
      <c r="A78" s="10" t="s">
        <v>75</v>
      </c>
      <c r="B78" s="12">
        <v>311</v>
      </c>
      <c r="C78" s="33"/>
      <c r="D78" s="33"/>
    </row>
    <row r="79" spans="1:4" x14ac:dyDescent="0.25">
      <c r="A79" s="10" t="s">
        <v>41</v>
      </c>
      <c r="B79" s="12">
        <v>312</v>
      </c>
      <c r="C79" s="33"/>
      <c r="D79" s="33"/>
    </row>
    <row r="80" spans="1:4" x14ac:dyDescent="0.25">
      <c r="A80" s="10" t="s">
        <v>76</v>
      </c>
      <c r="B80" s="12">
        <v>313</v>
      </c>
      <c r="C80" s="33"/>
      <c r="D80" s="33"/>
    </row>
    <row r="81" spans="1:4" x14ac:dyDescent="0.25">
      <c r="A81" s="10" t="s">
        <v>77</v>
      </c>
      <c r="B81" s="12">
        <v>314</v>
      </c>
      <c r="C81" s="33"/>
      <c r="D81" s="33"/>
    </row>
    <row r="82" spans="1:4" x14ac:dyDescent="0.25">
      <c r="A82" s="10" t="s">
        <v>78</v>
      </c>
      <c r="B82" s="12">
        <v>315</v>
      </c>
      <c r="C82" s="33"/>
      <c r="D82" s="33"/>
    </row>
    <row r="83" spans="1:4" x14ac:dyDescent="0.25">
      <c r="A83" s="10" t="s">
        <v>79</v>
      </c>
      <c r="B83" s="12">
        <v>316</v>
      </c>
      <c r="C83" s="33">
        <v>736181.451</v>
      </c>
      <c r="D83" s="33">
        <v>1150252.5889999999</v>
      </c>
    </row>
    <row r="84" spans="1:4" x14ac:dyDescent="0.25">
      <c r="A84" s="10" t="s">
        <v>65</v>
      </c>
      <c r="B84" s="12">
        <v>317</v>
      </c>
      <c r="C84" s="33"/>
      <c r="D84" s="33"/>
    </row>
    <row r="85" spans="1:4" x14ac:dyDescent="0.25">
      <c r="A85" s="10" t="s">
        <v>80</v>
      </c>
      <c r="B85" s="12">
        <v>318</v>
      </c>
      <c r="C85" s="33"/>
      <c r="D85" s="33"/>
    </row>
    <row r="86" spans="1:4" x14ac:dyDescent="0.25">
      <c r="A86" s="10" t="s">
        <v>81</v>
      </c>
      <c r="B86" s="12">
        <v>319</v>
      </c>
      <c r="C86" s="33"/>
      <c r="D86" s="33"/>
    </row>
    <row r="87" spans="1:4" x14ac:dyDescent="0.25">
      <c r="A87" s="10" t="s">
        <v>68</v>
      </c>
      <c r="B87" s="12">
        <v>320</v>
      </c>
      <c r="C87" s="33"/>
      <c r="D87" s="33"/>
    </row>
    <row r="88" spans="1:4" x14ac:dyDescent="0.25">
      <c r="A88" s="10" t="s">
        <v>82</v>
      </c>
      <c r="B88" s="12">
        <v>321</v>
      </c>
      <c r="C88" s="33"/>
      <c r="D88" s="33"/>
    </row>
    <row r="89" spans="1:4" x14ac:dyDescent="0.25">
      <c r="A89" s="10" t="s">
        <v>83</v>
      </c>
      <c r="B89" s="12">
        <v>400</v>
      </c>
      <c r="C89" s="33">
        <f>SUM(C77:C88)</f>
        <v>736181.451</v>
      </c>
      <c r="D89" s="33">
        <f>SUM(D77:D88)</f>
        <v>1150252.5889999999</v>
      </c>
    </row>
    <row r="90" spans="1:4" x14ac:dyDescent="0.25">
      <c r="A90" s="10" t="s">
        <v>84</v>
      </c>
      <c r="B90" s="12"/>
      <c r="C90" s="33"/>
      <c r="D90" s="33"/>
    </row>
    <row r="91" spans="1:4" x14ac:dyDescent="0.25">
      <c r="A91" s="10" t="s">
        <v>85</v>
      </c>
      <c r="B91" s="12">
        <v>410</v>
      </c>
      <c r="C91" s="33">
        <v>87.2</v>
      </c>
      <c r="D91" s="33">
        <v>87.2</v>
      </c>
    </row>
    <row r="92" spans="1:4" x14ac:dyDescent="0.25">
      <c r="A92" s="10" t="s">
        <v>86</v>
      </c>
      <c r="B92" s="12">
        <v>411</v>
      </c>
      <c r="C92" s="33"/>
      <c r="D92" s="33"/>
    </row>
    <row r="93" spans="1:4" x14ac:dyDescent="0.25">
      <c r="A93" s="10" t="s">
        <v>87</v>
      </c>
      <c r="B93" s="12">
        <v>412</v>
      </c>
      <c r="C93" s="33"/>
      <c r="D93" s="33"/>
    </row>
    <row r="94" spans="1:4" x14ac:dyDescent="0.25">
      <c r="A94" s="10" t="s">
        <v>88</v>
      </c>
      <c r="B94" s="14">
        <v>413</v>
      </c>
      <c r="C94" s="33">
        <v>3338648.4330000002</v>
      </c>
      <c r="D94" s="33">
        <v>3343315.7089999998</v>
      </c>
    </row>
    <row r="95" spans="1:4" x14ac:dyDescent="0.25">
      <c r="A95" s="10" t="s">
        <v>89</v>
      </c>
      <c r="B95" s="14">
        <v>414</v>
      </c>
      <c r="C95" s="33">
        <f>4283514.479+1758695.893-182.15-291877.51</f>
        <v>5750150.7120000003</v>
      </c>
      <c r="D95" s="33">
        <v>3895964.4440000001</v>
      </c>
    </row>
    <row r="96" spans="1:4" x14ac:dyDescent="0.25">
      <c r="A96" s="11" t="s">
        <v>90</v>
      </c>
      <c r="B96" s="12">
        <v>415</v>
      </c>
      <c r="C96" s="34"/>
      <c r="D96" s="34"/>
    </row>
    <row r="97" spans="1:4" x14ac:dyDescent="0.25">
      <c r="A97" s="10" t="s">
        <v>91</v>
      </c>
      <c r="B97" s="14">
        <v>420</v>
      </c>
      <c r="C97" s="33">
        <f>SUM(C91:C96)</f>
        <v>9088886.3450000007</v>
      </c>
      <c r="D97" s="33">
        <f>SUM(D91:D96)</f>
        <v>7239367.3530000001</v>
      </c>
    </row>
    <row r="98" spans="1:4" x14ac:dyDescent="0.25">
      <c r="A98" s="10" t="s">
        <v>92</v>
      </c>
      <c r="B98" s="14">
        <v>421</v>
      </c>
      <c r="C98" s="33"/>
      <c r="D98" s="33"/>
    </row>
    <row r="99" spans="1:4" x14ac:dyDescent="0.25">
      <c r="A99" s="10" t="s">
        <v>93</v>
      </c>
      <c r="B99" s="12">
        <v>500</v>
      </c>
      <c r="C99" s="33">
        <f>C97+C98</f>
        <v>9088886.3450000007</v>
      </c>
      <c r="D99" s="33">
        <f>D97+D98</f>
        <v>7239367.3530000001</v>
      </c>
    </row>
    <row r="100" spans="1:4" x14ac:dyDescent="0.25">
      <c r="A100" s="10" t="s">
        <v>94</v>
      </c>
      <c r="B100" s="12"/>
      <c r="C100" s="33">
        <f>C74+C75+C89+C99+42017.98</f>
        <v>15873002.331000002</v>
      </c>
      <c r="D100" s="33">
        <f>D74+D75+D89+D99</f>
        <v>10065210.063000001</v>
      </c>
    </row>
    <row r="101" spans="1:4" x14ac:dyDescent="0.25">
      <c r="A101" s="35"/>
      <c r="B101" s="36"/>
      <c r="C101" s="37"/>
      <c r="D101" s="37"/>
    </row>
    <row r="102" spans="1:4" ht="15.75" x14ac:dyDescent="0.25">
      <c r="A102" s="57" t="s">
        <v>293</v>
      </c>
      <c r="B102" s="57"/>
      <c r="C102" s="57"/>
      <c r="D102" s="57"/>
    </row>
    <row r="103" spans="1:4" x14ac:dyDescent="0.25">
      <c r="A103" s="54" t="s">
        <v>290</v>
      </c>
      <c r="B103" s="54"/>
      <c r="C103" s="54"/>
      <c r="D103" s="54"/>
    </row>
    <row r="104" spans="1:4" ht="15.75" x14ac:dyDescent="0.25">
      <c r="A104" s="55" t="s">
        <v>291</v>
      </c>
      <c r="B104" s="55"/>
      <c r="C104" s="55"/>
      <c r="D104" s="55"/>
    </row>
    <row r="105" spans="1:4" x14ac:dyDescent="0.25">
      <c r="A105" s="54" t="s">
        <v>292</v>
      </c>
      <c r="B105" s="54"/>
      <c r="C105" s="54"/>
      <c r="D105" s="54"/>
    </row>
    <row r="106" spans="1:4" x14ac:dyDescent="0.25">
      <c r="C106"/>
      <c r="D106"/>
    </row>
    <row r="107" spans="1:4" x14ac:dyDescent="0.25">
      <c r="A107" s="54" t="s">
        <v>95</v>
      </c>
      <c r="B107" s="54"/>
      <c r="C107" s="54"/>
      <c r="D107" s="54"/>
    </row>
  </sheetData>
  <mergeCells count="23">
    <mergeCell ref="A13:D13"/>
    <mergeCell ref="A1:A4"/>
    <mergeCell ref="C1:D1"/>
    <mergeCell ref="C2:D2"/>
    <mergeCell ref="C3:D3"/>
    <mergeCell ref="C4:D4"/>
    <mergeCell ref="C5:D5"/>
    <mergeCell ref="A8:D8"/>
    <mergeCell ref="A9:D9"/>
    <mergeCell ref="A10:D10"/>
    <mergeCell ref="A11:D11"/>
    <mergeCell ref="A12:D12"/>
    <mergeCell ref="A14:D14"/>
    <mergeCell ref="A15:D15"/>
    <mergeCell ref="A16:D16"/>
    <mergeCell ref="A17:D17"/>
    <mergeCell ref="A18:D18"/>
    <mergeCell ref="A103:D103"/>
    <mergeCell ref="A104:D104"/>
    <mergeCell ref="A105:D105"/>
    <mergeCell ref="C20:D20"/>
    <mergeCell ref="A107:D107"/>
    <mergeCell ref="A102:D102"/>
  </mergeCells>
  <pageMargins left="0.7" right="0.7" top="0.75" bottom="0.75" header="0.3" footer="0.3"/>
  <pageSetup paperSize="9" scale="75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3A1A5-C23E-412E-9B89-9E96C240EE50}">
  <sheetPr>
    <tabColor rgb="FFFF0000"/>
  </sheetPr>
  <dimension ref="A1:D79"/>
  <sheetViews>
    <sheetView topLeftCell="A55" zoomScaleNormal="100" zoomScaleSheetLayoutView="100" workbookViewId="0">
      <selection activeCell="D54" sqref="D54"/>
    </sheetView>
  </sheetViews>
  <sheetFormatPr defaultColWidth="8.85546875" defaultRowHeight="15" x14ac:dyDescent="0.25"/>
  <cols>
    <col min="1" max="1" width="45.7109375" style="1" customWidth="1"/>
    <col min="2" max="2" width="10.5703125" style="1" customWidth="1"/>
    <col min="3" max="4" width="13.5703125" style="40" customWidth="1"/>
    <col min="5" max="16384" width="8.85546875" style="1"/>
  </cols>
  <sheetData>
    <row r="1" spans="1:4" ht="26.45" customHeight="1" x14ac:dyDescent="0.25">
      <c r="A1" s="60"/>
      <c r="C1" s="65" t="s">
        <v>96</v>
      </c>
      <c r="D1" s="65"/>
    </row>
    <row r="2" spans="1:4" x14ac:dyDescent="0.25">
      <c r="A2" s="60"/>
      <c r="C2" s="65" t="s">
        <v>1</v>
      </c>
      <c r="D2" s="65"/>
    </row>
    <row r="3" spans="1:4" x14ac:dyDescent="0.25">
      <c r="A3" s="60"/>
      <c r="C3" s="65" t="s">
        <v>2</v>
      </c>
      <c r="D3" s="65"/>
    </row>
    <row r="4" spans="1:4" x14ac:dyDescent="0.25">
      <c r="A4" s="60"/>
      <c r="C4" s="65" t="s">
        <v>3</v>
      </c>
      <c r="D4" s="65"/>
    </row>
    <row r="5" spans="1:4" x14ac:dyDescent="0.25">
      <c r="A5" s="2"/>
      <c r="C5" s="65" t="s">
        <v>4</v>
      </c>
      <c r="D5" s="65"/>
    </row>
    <row r="6" spans="1:4" x14ac:dyDescent="0.25">
      <c r="A6" s="3" t="s">
        <v>294</v>
      </c>
    </row>
    <row r="7" spans="1:4" x14ac:dyDescent="0.25">
      <c r="A7" s="62" t="s">
        <v>5</v>
      </c>
      <c r="B7" s="62"/>
      <c r="C7" s="62"/>
      <c r="D7" s="62"/>
    </row>
    <row r="8" spans="1:4" x14ac:dyDescent="0.25">
      <c r="A8" s="62" t="s">
        <v>6</v>
      </c>
      <c r="B8" s="62"/>
      <c r="C8" s="62"/>
      <c r="D8" s="62"/>
    </row>
    <row r="9" spans="1:4" x14ac:dyDescent="0.25">
      <c r="A9" s="62" t="s">
        <v>7</v>
      </c>
      <c r="B9" s="62"/>
      <c r="C9" s="62"/>
      <c r="D9" s="62"/>
    </row>
    <row r="10" spans="1:4" x14ac:dyDescent="0.25">
      <c r="A10" s="62" t="s">
        <v>97</v>
      </c>
      <c r="B10" s="62"/>
      <c r="C10" s="62"/>
      <c r="D10" s="62"/>
    </row>
    <row r="11" spans="1:4" x14ac:dyDescent="0.25">
      <c r="A11" s="62" t="s">
        <v>9</v>
      </c>
      <c r="B11" s="62"/>
      <c r="C11" s="62"/>
      <c r="D11" s="62"/>
    </row>
    <row r="12" spans="1:4" x14ac:dyDescent="0.25">
      <c r="A12" s="62" t="s">
        <v>10</v>
      </c>
      <c r="B12" s="62"/>
      <c r="C12" s="62"/>
      <c r="D12" s="62"/>
    </row>
    <row r="13" spans="1:4" x14ac:dyDescent="0.25">
      <c r="A13" s="62" t="s">
        <v>11</v>
      </c>
      <c r="B13" s="62"/>
      <c r="C13" s="62"/>
      <c r="D13" s="62"/>
    </row>
    <row r="14" spans="1:4" x14ac:dyDescent="0.25">
      <c r="A14" s="62" t="s">
        <v>12</v>
      </c>
      <c r="B14" s="62"/>
      <c r="C14" s="62"/>
      <c r="D14" s="62"/>
    </row>
    <row r="15" spans="1:4" x14ac:dyDescent="0.25">
      <c r="A15" s="62" t="s">
        <v>13</v>
      </c>
      <c r="B15" s="62"/>
      <c r="C15" s="62"/>
      <c r="D15" s="62"/>
    </row>
    <row r="16" spans="1:4" x14ac:dyDescent="0.25">
      <c r="A16" s="62" t="s">
        <v>14</v>
      </c>
      <c r="B16" s="62"/>
      <c r="C16" s="62"/>
      <c r="D16" s="62"/>
    </row>
    <row r="17" spans="1:4" x14ac:dyDescent="0.25">
      <c r="A17" s="62" t="s">
        <v>98</v>
      </c>
      <c r="B17" s="62"/>
      <c r="C17" s="62"/>
      <c r="D17" s="62"/>
    </row>
    <row r="18" spans="1:4" ht="34.9" customHeight="1" x14ac:dyDescent="0.25">
      <c r="A18" s="66" t="s">
        <v>299</v>
      </c>
      <c r="B18" s="66"/>
      <c r="C18" s="66"/>
      <c r="D18" s="66"/>
    </row>
    <row r="19" spans="1:4" x14ac:dyDescent="0.25">
      <c r="A19" s="3"/>
    </row>
    <row r="20" spans="1:4" x14ac:dyDescent="0.25">
      <c r="C20" s="67" t="s">
        <v>99</v>
      </c>
      <c r="D20" s="67"/>
    </row>
    <row r="21" spans="1:4" s="8" customFormat="1" ht="38.25" x14ac:dyDescent="0.25">
      <c r="A21" s="15" t="s">
        <v>100</v>
      </c>
      <c r="B21" s="15" t="s">
        <v>18</v>
      </c>
      <c r="C21" s="41" t="s">
        <v>101</v>
      </c>
      <c r="D21" s="41" t="s">
        <v>102</v>
      </c>
    </row>
    <row r="22" spans="1:4" ht="13.9" customHeight="1" x14ac:dyDescent="0.25">
      <c r="A22" s="16" t="s">
        <v>249</v>
      </c>
      <c r="B22" s="17">
        <v>10</v>
      </c>
      <c r="C22" s="42">
        <v>22523476.305</v>
      </c>
      <c r="D22" s="53">
        <v>10220970.027000001</v>
      </c>
    </row>
    <row r="23" spans="1:4" x14ac:dyDescent="0.25">
      <c r="A23" s="16" t="s">
        <v>250</v>
      </c>
      <c r="B23" s="17">
        <v>11</v>
      </c>
      <c r="C23" s="42">
        <v>19765611.866999999</v>
      </c>
      <c r="D23" s="53">
        <v>9123602.3389999997</v>
      </c>
    </row>
    <row r="24" spans="1:4" x14ac:dyDescent="0.25">
      <c r="A24" s="16" t="s">
        <v>251</v>
      </c>
      <c r="B24" s="63">
        <v>12</v>
      </c>
      <c r="C24" s="64">
        <f>C22-C23</f>
        <v>2757864.438000001</v>
      </c>
      <c r="D24" s="64">
        <f>D22-D23</f>
        <v>1097367.688000001</v>
      </c>
    </row>
    <row r="25" spans="1:4" x14ac:dyDescent="0.25">
      <c r="A25" s="16" t="s">
        <v>252</v>
      </c>
      <c r="B25" s="63"/>
      <c r="C25" s="64"/>
      <c r="D25" s="64"/>
    </row>
    <row r="26" spans="1:4" x14ac:dyDescent="0.25">
      <c r="A26" s="16" t="s">
        <v>253</v>
      </c>
      <c r="B26" s="17">
        <v>13</v>
      </c>
      <c r="C26" s="42"/>
      <c r="D26" s="42"/>
    </row>
    <row r="27" spans="1:4" x14ac:dyDescent="0.25">
      <c r="A27" s="16" t="s">
        <v>254</v>
      </c>
      <c r="B27" s="17">
        <v>14</v>
      </c>
      <c r="C27" s="42">
        <v>896286.43299999996</v>
      </c>
      <c r="D27" s="53">
        <v>1193787.0919999999</v>
      </c>
    </row>
    <row r="28" spans="1:4" ht="26.25" x14ac:dyDescent="0.25">
      <c r="A28" s="16" t="s">
        <v>255</v>
      </c>
      <c r="B28" s="17">
        <v>20</v>
      </c>
      <c r="C28" s="42">
        <f>C24-C27</f>
        <v>1861578.0050000011</v>
      </c>
      <c r="D28" s="42">
        <f>D24-D27</f>
        <v>-96419.403999998933</v>
      </c>
    </row>
    <row r="29" spans="1:4" x14ac:dyDescent="0.25">
      <c r="A29" s="16" t="s">
        <v>256</v>
      </c>
      <c r="B29" s="17">
        <v>21</v>
      </c>
      <c r="C29" s="42">
        <v>30003.911</v>
      </c>
      <c r="D29" s="53">
        <v>37673.639000000003</v>
      </c>
    </row>
    <row r="30" spans="1:4" x14ac:dyDescent="0.25">
      <c r="A30" s="16" t="s">
        <v>257</v>
      </c>
      <c r="B30" s="17">
        <v>22</v>
      </c>
      <c r="C30" s="42">
        <v>51562.5</v>
      </c>
      <c r="D30" s="42"/>
    </row>
    <row r="31" spans="1:4" ht="51.75" x14ac:dyDescent="0.25">
      <c r="A31" s="16" t="s">
        <v>258</v>
      </c>
      <c r="B31" s="17">
        <v>23</v>
      </c>
      <c r="C31" s="42"/>
      <c r="D31" s="42"/>
    </row>
    <row r="32" spans="1:4" x14ac:dyDescent="0.25">
      <c r="A32" s="16" t="s">
        <v>259</v>
      </c>
      <c r="B32" s="17">
        <v>24</v>
      </c>
      <c r="C32" s="42">
        <v>117202.091</v>
      </c>
      <c r="D32" s="53">
        <v>93836.044999999998</v>
      </c>
    </row>
    <row r="33" spans="1:4" x14ac:dyDescent="0.25">
      <c r="A33" s="16" t="s">
        <v>260</v>
      </c>
      <c r="B33" s="17">
        <v>25</v>
      </c>
      <c r="C33" s="42">
        <v>113550.808</v>
      </c>
      <c r="D33" s="53">
        <f>18430.348+43614.971</f>
        <v>62045.319000000003</v>
      </c>
    </row>
    <row r="34" spans="1:4" ht="26.25" x14ac:dyDescent="0.25">
      <c r="A34" s="16" t="s">
        <v>261</v>
      </c>
      <c r="B34" s="17">
        <v>100</v>
      </c>
      <c r="C34" s="42">
        <f>C28+C29+C32-C33</f>
        <v>1895233.1990000012</v>
      </c>
      <c r="D34" s="42">
        <f>D28+D29+D32-D33</f>
        <v>-26955.038999998935</v>
      </c>
    </row>
    <row r="35" spans="1:4" x14ac:dyDescent="0.25">
      <c r="A35" s="16" t="s">
        <v>262</v>
      </c>
      <c r="B35" s="17">
        <v>101</v>
      </c>
      <c r="C35" s="42">
        <v>45713.874000000003</v>
      </c>
      <c r="D35" s="53">
        <v>587301.59</v>
      </c>
    </row>
    <row r="36" spans="1:4" ht="39" x14ac:dyDescent="0.25">
      <c r="A36" s="16" t="s">
        <v>263</v>
      </c>
      <c r="B36" s="17">
        <v>200</v>
      </c>
      <c r="C36" s="42">
        <f>C34-C35</f>
        <v>1849519.3250000011</v>
      </c>
      <c r="D36" s="42">
        <f>D34-D35</f>
        <v>-614256.62899999891</v>
      </c>
    </row>
    <row r="37" spans="1:4" ht="26.25" x14ac:dyDescent="0.25">
      <c r="A37" s="16" t="s">
        <v>264</v>
      </c>
      <c r="B37" s="17">
        <v>201</v>
      </c>
      <c r="C37" s="42"/>
      <c r="D37" s="42"/>
    </row>
    <row r="38" spans="1:4" ht="16.899999999999999" customHeight="1" x14ac:dyDescent="0.25">
      <c r="A38" s="16" t="s">
        <v>265</v>
      </c>
      <c r="B38" s="17">
        <v>300</v>
      </c>
      <c r="C38" s="42">
        <f>C36</f>
        <v>1849519.3250000011</v>
      </c>
      <c r="D38" s="42">
        <f>D36</f>
        <v>-614256.62899999891</v>
      </c>
    </row>
    <row r="39" spans="1:4" x14ac:dyDescent="0.25">
      <c r="A39" s="16" t="s">
        <v>266</v>
      </c>
      <c r="B39" s="18"/>
      <c r="C39" s="42"/>
      <c r="D39" s="42"/>
    </row>
    <row r="40" spans="1:4" x14ac:dyDescent="0.25">
      <c r="A40" s="16" t="s">
        <v>267</v>
      </c>
      <c r="B40" s="18"/>
      <c r="C40" s="42"/>
      <c r="D40" s="42"/>
    </row>
    <row r="41" spans="1:4" ht="13.9" customHeight="1" x14ac:dyDescent="0.25">
      <c r="A41" s="16" t="s">
        <v>268</v>
      </c>
      <c r="B41" s="63">
        <v>400</v>
      </c>
      <c r="C41" s="64"/>
      <c r="D41" s="64">
        <f>D53+D59</f>
        <v>-1563675.4619999998</v>
      </c>
    </row>
    <row r="42" spans="1:4" x14ac:dyDescent="0.25">
      <c r="A42" s="16" t="s">
        <v>269</v>
      </c>
      <c r="B42" s="63"/>
      <c r="C42" s="64"/>
      <c r="D42" s="64"/>
    </row>
    <row r="43" spans="1:4" x14ac:dyDescent="0.25">
      <c r="A43" s="16" t="s">
        <v>103</v>
      </c>
      <c r="B43" s="18"/>
      <c r="C43" s="42"/>
      <c r="D43" s="42"/>
    </row>
    <row r="44" spans="1:4" ht="39" x14ac:dyDescent="0.25">
      <c r="A44" s="16" t="s">
        <v>270</v>
      </c>
      <c r="B44" s="17">
        <v>410</v>
      </c>
      <c r="C44" s="42"/>
      <c r="D44" s="42"/>
    </row>
    <row r="45" spans="1:4" ht="51.75" x14ac:dyDescent="0.25">
      <c r="A45" s="16" t="s">
        <v>104</v>
      </c>
      <c r="B45" s="17">
        <v>411</v>
      </c>
      <c r="C45" s="42"/>
      <c r="D45" s="42"/>
    </row>
    <row r="46" spans="1:4" ht="26.25" x14ac:dyDescent="0.25">
      <c r="A46" s="16" t="s">
        <v>105</v>
      </c>
      <c r="B46" s="17">
        <v>412</v>
      </c>
      <c r="C46" s="42"/>
      <c r="D46" s="42"/>
    </row>
    <row r="47" spans="1:4" x14ac:dyDescent="0.25">
      <c r="A47" s="16" t="s">
        <v>271</v>
      </c>
      <c r="B47" s="17">
        <v>413</v>
      </c>
      <c r="C47" s="42"/>
      <c r="D47" s="42"/>
    </row>
    <row r="48" spans="1:4" ht="26.25" x14ac:dyDescent="0.25">
      <c r="A48" s="16" t="s">
        <v>106</v>
      </c>
      <c r="B48" s="17">
        <v>414</v>
      </c>
      <c r="C48" s="42"/>
      <c r="D48" s="42"/>
    </row>
    <row r="49" spans="1:4" ht="26.25" x14ac:dyDescent="0.25">
      <c r="A49" s="16" t="s">
        <v>107</v>
      </c>
      <c r="B49" s="17">
        <v>415</v>
      </c>
      <c r="C49" s="42"/>
      <c r="D49" s="42"/>
    </row>
    <row r="50" spans="1:4" x14ac:dyDescent="0.25">
      <c r="A50" s="16" t="s">
        <v>272</v>
      </c>
      <c r="B50" s="17">
        <v>416</v>
      </c>
      <c r="C50" s="42">
        <v>4667.2759999999998</v>
      </c>
      <c r="D50" s="53">
        <v>130958.431</v>
      </c>
    </row>
    <row r="51" spans="1:4" ht="26.25" x14ac:dyDescent="0.25">
      <c r="A51" s="16" t="s">
        <v>273</v>
      </c>
      <c r="B51" s="17">
        <v>417</v>
      </c>
      <c r="C51" s="42"/>
      <c r="D51" s="42"/>
    </row>
    <row r="52" spans="1:4" ht="26.25" x14ac:dyDescent="0.25">
      <c r="A52" s="16" t="s">
        <v>274</v>
      </c>
      <c r="B52" s="17">
        <v>418</v>
      </c>
      <c r="C52" s="42"/>
      <c r="D52" s="42"/>
    </row>
    <row r="53" spans="1:4" ht="51.75" x14ac:dyDescent="0.25">
      <c r="A53" s="16" t="s">
        <v>275</v>
      </c>
      <c r="B53" s="17">
        <v>420</v>
      </c>
      <c r="C53" s="42"/>
      <c r="D53" s="42">
        <f>SUM(D44:D52)</f>
        <v>130958.431</v>
      </c>
    </row>
    <row r="54" spans="1:4" ht="26.25" x14ac:dyDescent="0.25">
      <c r="A54" s="16" t="s">
        <v>276</v>
      </c>
      <c r="B54" s="17">
        <v>431</v>
      </c>
      <c r="C54" s="42"/>
      <c r="D54" s="53">
        <v>-1694633.8929999999</v>
      </c>
    </row>
    <row r="55" spans="1:4" ht="51.75" x14ac:dyDescent="0.25">
      <c r="A55" s="16" t="s">
        <v>104</v>
      </c>
      <c r="B55" s="17">
        <v>432</v>
      </c>
      <c r="C55" s="42"/>
      <c r="D55" s="42"/>
    </row>
    <row r="56" spans="1:4" ht="26.25" x14ac:dyDescent="0.25">
      <c r="A56" s="16" t="s">
        <v>108</v>
      </c>
      <c r="B56" s="17">
        <v>433</v>
      </c>
      <c r="C56" s="42"/>
      <c r="D56" s="42"/>
    </row>
    <row r="57" spans="1:4" ht="26.25" x14ac:dyDescent="0.25">
      <c r="A57" s="16" t="s">
        <v>274</v>
      </c>
      <c r="B57" s="17">
        <v>434</v>
      </c>
      <c r="C57" s="42"/>
      <c r="D57" s="42"/>
    </row>
    <row r="58" spans="1:4" ht="39" x14ac:dyDescent="0.25">
      <c r="A58" s="16" t="s">
        <v>277</v>
      </c>
      <c r="B58" s="17">
        <v>435</v>
      </c>
      <c r="C58" s="42"/>
      <c r="D58" s="42"/>
    </row>
    <row r="59" spans="1:4" ht="51.75" x14ac:dyDescent="0.25">
      <c r="A59" s="16" t="s">
        <v>278</v>
      </c>
      <c r="B59" s="17">
        <v>440</v>
      </c>
      <c r="C59" s="42"/>
      <c r="D59" s="42">
        <f>SUM(D54:D58)</f>
        <v>-1694633.8929999999</v>
      </c>
    </row>
    <row r="60" spans="1:4" x14ac:dyDescent="0.25">
      <c r="A60" s="16" t="s">
        <v>279</v>
      </c>
      <c r="B60" s="63">
        <v>500</v>
      </c>
      <c r="C60" s="64">
        <f>C38</f>
        <v>1849519.3250000011</v>
      </c>
      <c r="D60" s="64">
        <f>D38+D41</f>
        <v>-2177932.0909999986</v>
      </c>
    </row>
    <row r="61" spans="1:4" x14ac:dyDescent="0.25">
      <c r="A61" s="16" t="s">
        <v>280</v>
      </c>
      <c r="B61" s="63"/>
      <c r="C61" s="64"/>
      <c r="D61" s="64"/>
    </row>
    <row r="62" spans="1:4" x14ac:dyDescent="0.25">
      <c r="A62" s="16" t="s">
        <v>281</v>
      </c>
      <c r="B62" s="18"/>
      <c r="C62" s="42"/>
      <c r="D62" s="42"/>
    </row>
    <row r="63" spans="1:4" x14ac:dyDescent="0.25">
      <c r="A63" s="16" t="s">
        <v>266</v>
      </c>
      <c r="B63" s="18"/>
      <c r="C63" s="42"/>
      <c r="D63" s="42"/>
    </row>
    <row r="64" spans="1:4" x14ac:dyDescent="0.25">
      <c r="A64" s="16" t="s">
        <v>282</v>
      </c>
      <c r="B64" s="18"/>
      <c r="C64" s="42"/>
      <c r="D64" s="42"/>
    </row>
    <row r="65" spans="1:4" x14ac:dyDescent="0.25">
      <c r="A65" s="16" t="s">
        <v>283</v>
      </c>
      <c r="B65" s="17">
        <v>600</v>
      </c>
      <c r="C65" s="42"/>
      <c r="D65" s="42"/>
    </row>
    <row r="66" spans="1:4" x14ac:dyDescent="0.25">
      <c r="A66" s="16" t="s">
        <v>103</v>
      </c>
      <c r="B66" s="18"/>
      <c r="C66" s="42"/>
      <c r="D66" s="42"/>
    </row>
    <row r="67" spans="1:4" x14ac:dyDescent="0.25">
      <c r="A67" s="16" t="s">
        <v>284</v>
      </c>
      <c r="B67" s="18"/>
      <c r="C67" s="42"/>
      <c r="D67" s="42"/>
    </row>
    <row r="68" spans="1:4" x14ac:dyDescent="0.25">
      <c r="A68" s="16" t="s">
        <v>285</v>
      </c>
      <c r="B68" s="18"/>
      <c r="C68" s="42"/>
      <c r="D68" s="42"/>
    </row>
    <row r="69" spans="1:4" x14ac:dyDescent="0.25">
      <c r="A69" s="16" t="s">
        <v>286</v>
      </c>
      <c r="B69" s="18"/>
      <c r="C69" s="42"/>
      <c r="D69" s="42"/>
    </row>
    <row r="70" spans="1:4" x14ac:dyDescent="0.25">
      <c r="A70" s="16" t="s">
        <v>287</v>
      </c>
      <c r="B70" s="18"/>
      <c r="C70" s="42"/>
      <c r="D70" s="42"/>
    </row>
    <row r="71" spans="1:4" x14ac:dyDescent="0.25">
      <c r="A71" s="16" t="s">
        <v>285</v>
      </c>
      <c r="B71" s="18"/>
      <c r="C71" s="42"/>
      <c r="D71" s="42"/>
    </row>
    <row r="72" spans="1:4" ht="13.9" customHeight="1" x14ac:dyDescent="0.25">
      <c r="A72" s="16" t="s">
        <v>286</v>
      </c>
      <c r="B72" s="18"/>
      <c r="C72" s="42"/>
      <c r="D72" s="42"/>
    </row>
    <row r="74" spans="1:4" ht="15.75" x14ac:dyDescent="0.25">
      <c r="A74" s="57" t="s">
        <v>293</v>
      </c>
      <c r="B74" s="57"/>
      <c r="C74" s="57"/>
      <c r="D74" s="57"/>
    </row>
    <row r="75" spans="1:4" x14ac:dyDescent="0.25">
      <c r="A75" s="54" t="s">
        <v>290</v>
      </c>
      <c r="B75" s="54"/>
      <c r="C75" s="54"/>
      <c r="D75" s="54"/>
    </row>
    <row r="76" spans="1:4" ht="15.75" x14ac:dyDescent="0.25">
      <c r="A76" s="55" t="s">
        <v>291</v>
      </c>
      <c r="B76" s="55"/>
      <c r="C76" s="55"/>
      <c r="D76" s="55"/>
    </row>
    <row r="77" spans="1:4" x14ac:dyDescent="0.25">
      <c r="A77" s="54" t="s">
        <v>292</v>
      </c>
      <c r="B77" s="54"/>
      <c r="C77" s="54"/>
      <c r="D77" s="54"/>
    </row>
    <row r="79" spans="1:4" x14ac:dyDescent="0.25">
      <c r="A79" s="54" t="s">
        <v>95</v>
      </c>
      <c r="B79" s="54"/>
      <c r="C79" s="54"/>
      <c r="D79" s="54"/>
    </row>
  </sheetData>
  <mergeCells count="33">
    <mergeCell ref="C20:D20"/>
    <mergeCell ref="C24:C25"/>
    <mergeCell ref="D24:D25"/>
    <mergeCell ref="B41:B42"/>
    <mergeCell ref="C41:C42"/>
    <mergeCell ref="D41:D42"/>
    <mergeCell ref="C5:D5"/>
    <mergeCell ref="A14:D14"/>
    <mergeCell ref="A15:D15"/>
    <mergeCell ref="A16:D16"/>
    <mergeCell ref="A17:D17"/>
    <mergeCell ref="A13:D13"/>
    <mergeCell ref="A1:A4"/>
    <mergeCell ref="A7:D7"/>
    <mergeCell ref="B60:B61"/>
    <mergeCell ref="C60:C61"/>
    <mergeCell ref="D60:D61"/>
    <mergeCell ref="B24:B25"/>
    <mergeCell ref="A8:D8"/>
    <mergeCell ref="A9:D9"/>
    <mergeCell ref="A10:D10"/>
    <mergeCell ref="A11:D11"/>
    <mergeCell ref="A12:D12"/>
    <mergeCell ref="C1:D1"/>
    <mergeCell ref="C2:D2"/>
    <mergeCell ref="C3:D3"/>
    <mergeCell ref="C4:D4"/>
    <mergeCell ref="A18:D18"/>
    <mergeCell ref="A74:D74"/>
    <mergeCell ref="A75:D75"/>
    <mergeCell ref="A76:D76"/>
    <mergeCell ref="A77:D77"/>
    <mergeCell ref="A79:D79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8D41-D39D-409E-B7AC-7F93F44ACCA1}">
  <sheetPr>
    <tabColor rgb="FFFF0000"/>
  </sheetPr>
  <dimension ref="A1:E101"/>
  <sheetViews>
    <sheetView topLeftCell="A85" zoomScaleNormal="100" zoomScaleSheetLayoutView="115" workbookViewId="0">
      <selection activeCell="C93" sqref="C93"/>
    </sheetView>
  </sheetViews>
  <sheetFormatPr defaultColWidth="8.85546875" defaultRowHeight="15" x14ac:dyDescent="0.25"/>
  <cols>
    <col min="1" max="1" width="43" style="1" customWidth="1"/>
    <col min="2" max="2" width="12.85546875" style="1" customWidth="1"/>
    <col min="3" max="3" width="21.140625" style="40" bestFit="1" customWidth="1"/>
    <col min="4" max="4" width="14.42578125" style="40" customWidth="1"/>
    <col min="5" max="16384" width="8.85546875" style="1"/>
  </cols>
  <sheetData>
    <row r="1" spans="1:5" ht="13.9" customHeight="1" x14ac:dyDescent="0.25">
      <c r="D1" s="43" t="s">
        <v>109</v>
      </c>
      <c r="E1" s="38"/>
    </row>
    <row r="2" spans="1:5" x14ac:dyDescent="0.25">
      <c r="D2" s="43" t="s">
        <v>1</v>
      </c>
      <c r="E2" s="38"/>
    </row>
    <row r="3" spans="1:5" x14ac:dyDescent="0.25">
      <c r="D3" s="43" t="s">
        <v>2</v>
      </c>
      <c r="E3" s="38"/>
    </row>
    <row r="4" spans="1:5" ht="13.9" customHeight="1" x14ac:dyDescent="0.25">
      <c r="D4" s="43" t="s">
        <v>3</v>
      </c>
      <c r="E4" s="38"/>
    </row>
    <row r="5" spans="1:5" x14ac:dyDescent="0.25">
      <c r="D5" s="43" t="s">
        <v>4</v>
      </c>
    </row>
    <row r="7" spans="1:5" ht="35.450000000000003" customHeight="1" x14ac:dyDescent="0.25">
      <c r="A7" s="68" t="s">
        <v>297</v>
      </c>
      <c r="B7" s="68"/>
      <c r="C7" s="68"/>
      <c r="D7" s="68"/>
      <c r="E7" s="39"/>
    </row>
    <row r="8" spans="1:5" ht="32.450000000000003" customHeight="1" x14ac:dyDescent="0.25">
      <c r="A8" s="62" t="s">
        <v>5</v>
      </c>
      <c r="B8" s="62"/>
      <c r="C8" s="62"/>
      <c r="D8" s="62"/>
      <c r="E8" s="62"/>
    </row>
    <row r="9" spans="1:5" x14ac:dyDescent="0.25">
      <c r="A9" s="62" t="s">
        <v>6</v>
      </c>
      <c r="B9" s="62"/>
      <c r="C9" s="62"/>
      <c r="D9" s="62"/>
      <c r="E9" s="62"/>
    </row>
    <row r="10" spans="1:5" x14ac:dyDescent="0.25">
      <c r="A10" s="62" t="s">
        <v>7</v>
      </c>
      <c r="B10" s="62"/>
      <c r="C10" s="62"/>
      <c r="D10" s="62"/>
      <c r="E10" s="62"/>
    </row>
    <row r="11" spans="1:5" x14ac:dyDescent="0.25">
      <c r="A11" s="62" t="s">
        <v>110</v>
      </c>
      <c r="B11" s="62"/>
      <c r="C11" s="62"/>
      <c r="D11" s="62"/>
      <c r="E11" s="62"/>
    </row>
    <row r="12" spans="1:5" x14ac:dyDescent="0.25">
      <c r="A12" s="62" t="s">
        <v>9</v>
      </c>
      <c r="B12" s="62"/>
      <c r="C12" s="62"/>
      <c r="D12" s="62"/>
      <c r="E12" s="62"/>
    </row>
    <row r="13" spans="1:5" x14ac:dyDescent="0.25">
      <c r="A13" s="62" t="s">
        <v>10</v>
      </c>
      <c r="B13" s="62"/>
      <c r="C13" s="62"/>
      <c r="D13" s="62"/>
      <c r="E13" s="62"/>
    </row>
    <row r="14" spans="1:5" x14ac:dyDescent="0.25">
      <c r="A14" s="62" t="s">
        <v>11</v>
      </c>
      <c r="B14" s="62"/>
      <c r="C14" s="62"/>
      <c r="D14" s="62"/>
      <c r="E14" s="62"/>
    </row>
    <row r="15" spans="1:5" x14ac:dyDescent="0.25">
      <c r="A15" s="62" t="s">
        <v>12</v>
      </c>
      <c r="B15" s="62"/>
      <c r="C15" s="62"/>
      <c r="D15" s="62"/>
      <c r="E15" s="62"/>
    </row>
    <row r="16" spans="1:5" x14ac:dyDescent="0.25">
      <c r="A16" s="62" t="s">
        <v>13</v>
      </c>
      <c r="B16" s="62"/>
      <c r="C16" s="62"/>
      <c r="D16" s="62"/>
      <c r="E16" s="62"/>
    </row>
    <row r="17" spans="1:5" x14ac:dyDescent="0.25">
      <c r="A17" s="62" t="s">
        <v>14</v>
      </c>
      <c r="B17" s="62"/>
      <c r="C17" s="62"/>
      <c r="D17" s="62"/>
      <c r="E17" s="62"/>
    </row>
    <row r="18" spans="1:5" x14ac:dyDescent="0.25">
      <c r="A18" s="62" t="s">
        <v>111</v>
      </c>
      <c r="B18" s="62"/>
      <c r="C18" s="62"/>
      <c r="D18" s="62"/>
      <c r="E18" s="62"/>
    </row>
    <row r="19" spans="1:5" x14ac:dyDescent="0.25">
      <c r="A19" s="62" t="s">
        <v>112</v>
      </c>
      <c r="B19" s="62"/>
      <c r="C19" s="62"/>
      <c r="D19" s="62"/>
      <c r="E19" s="62"/>
    </row>
    <row r="21" spans="1:5" x14ac:dyDescent="0.25">
      <c r="A21" s="3" t="s">
        <v>300</v>
      </c>
      <c r="B21" s="3"/>
      <c r="C21" s="44"/>
      <c r="D21" s="44"/>
      <c r="E21" s="3"/>
    </row>
    <row r="23" spans="1:5" ht="22.5" x14ac:dyDescent="0.25">
      <c r="A23" s="6"/>
      <c r="D23" s="45" t="s">
        <v>99</v>
      </c>
    </row>
    <row r="24" spans="1:5" s="8" customFormat="1" ht="34.15" customHeight="1" x14ac:dyDescent="0.25">
      <c r="A24" s="15" t="s">
        <v>100</v>
      </c>
      <c r="B24" s="15" t="s">
        <v>18</v>
      </c>
      <c r="C24" s="41" t="s">
        <v>101</v>
      </c>
      <c r="D24" s="41" t="s">
        <v>102</v>
      </c>
    </row>
    <row r="25" spans="1:5" ht="14.45" customHeight="1" x14ac:dyDescent="0.25">
      <c r="A25" s="69" t="s">
        <v>113</v>
      </c>
      <c r="B25" s="69"/>
      <c r="C25" s="69"/>
      <c r="D25" s="69"/>
    </row>
    <row r="26" spans="1:5" ht="26.25" x14ac:dyDescent="0.25">
      <c r="A26" s="16" t="s">
        <v>114</v>
      </c>
      <c r="B26" s="17">
        <v>10</v>
      </c>
      <c r="C26" s="42">
        <f>SUM(C28:C33)</f>
        <v>22644946</v>
      </c>
      <c r="D26" s="42">
        <f>SUM(D28:D33)</f>
        <v>12073397.671</v>
      </c>
    </row>
    <row r="27" spans="1:5" x14ac:dyDescent="0.25">
      <c r="A27" s="16" t="s">
        <v>103</v>
      </c>
      <c r="B27" s="18"/>
      <c r="C27" s="42"/>
      <c r="D27" s="42"/>
    </row>
    <row r="28" spans="1:5" x14ac:dyDescent="0.25">
      <c r="A28" s="16" t="s">
        <v>115</v>
      </c>
      <c r="B28" s="17">
        <v>11</v>
      </c>
      <c r="C28" s="42">
        <f>6437057+5565435</f>
        <v>12002492</v>
      </c>
      <c r="D28" s="53">
        <v>4779717.3449999997</v>
      </c>
    </row>
    <row r="29" spans="1:5" x14ac:dyDescent="0.25">
      <c r="A29" s="16" t="s">
        <v>116</v>
      </c>
      <c r="B29" s="17">
        <v>12</v>
      </c>
      <c r="C29" s="42"/>
      <c r="D29" s="42"/>
    </row>
    <row r="30" spans="1:5" x14ac:dyDescent="0.25">
      <c r="A30" s="16" t="s">
        <v>117</v>
      </c>
      <c r="B30" s="17">
        <v>13</v>
      </c>
      <c r="C30" s="42">
        <f>3294509+7336613</f>
        <v>10631122</v>
      </c>
      <c r="D30" s="53">
        <v>7292555.1830000002</v>
      </c>
    </row>
    <row r="31" spans="1:5" x14ac:dyDescent="0.25">
      <c r="A31" s="16" t="s">
        <v>118</v>
      </c>
      <c r="B31" s="17">
        <v>14</v>
      </c>
      <c r="C31" s="42"/>
      <c r="D31" s="42"/>
    </row>
    <row r="32" spans="1:5" x14ac:dyDescent="0.25">
      <c r="A32" s="16" t="s">
        <v>119</v>
      </c>
      <c r="B32" s="17">
        <v>15</v>
      </c>
      <c r="C32" s="42"/>
      <c r="D32" s="42"/>
    </row>
    <row r="33" spans="1:4" x14ac:dyDescent="0.25">
      <c r="A33" s="16" t="s">
        <v>120</v>
      </c>
      <c r="B33" s="17">
        <v>16</v>
      </c>
      <c r="C33" s="42">
        <f>11332</f>
        <v>11332</v>
      </c>
      <c r="D33" s="53">
        <v>1125.143</v>
      </c>
    </row>
    <row r="34" spans="1:4" ht="26.25" x14ac:dyDescent="0.25">
      <c r="A34" s="16" t="s">
        <v>121</v>
      </c>
      <c r="B34" s="17">
        <v>20</v>
      </c>
      <c r="C34" s="42">
        <f>SUM(C36:C42)</f>
        <v>22695290.210000001</v>
      </c>
      <c r="D34" s="42">
        <f>SUM(D36:D42)</f>
        <v>10919681.712000001</v>
      </c>
    </row>
    <row r="35" spans="1:4" x14ac:dyDescent="0.25">
      <c r="A35" s="16" t="s">
        <v>103</v>
      </c>
      <c r="B35" s="18"/>
      <c r="C35" s="42"/>
      <c r="D35" s="42"/>
    </row>
    <row r="36" spans="1:4" x14ac:dyDescent="0.25">
      <c r="A36" s="16" t="s">
        <v>122</v>
      </c>
      <c r="B36" s="17">
        <v>21</v>
      </c>
      <c r="C36" s="42">
        <f>2818413+6180910</f>
        <v>8999323</v>
      </c>
      <c r="D36" s="53">
        <f>3051386.542-D61-D73</f>
        <v>2149502.14</v>
      </c>
    </row>
    <row r="37" spans="1:4" x14ac:dyDescent="0.25">
      <c r="A37" s="16" t="s">
        <v>123</v>
      </c>
      <c r="B37" s="17">
        <v>22</v>
      </c>
      <c r="C37" s="42">
        <f>5049200+4139466+562792.21</f>
        <v>9751458.2100000009</v>
      </c>
      <c r="D37" s="53">
        <v>3247482.1710000001</v>
      </c>
    </row>
    <row r="38" spans="1:4" x14ac:dyDescent="0.25">
      <c r="A38" s="16" t="s">
        <v>124</v>
      </c>
      <c r="B38" s="17">
        <v>23</v>
      </c>
      <c r="C38" s="42">
        <f>888887+1202561</f>
        <v>2091448</v>
      </c>
      <c r="D38" s="53">
        <v>3330213.693</v>
      </c>
    </row>
    <row r="39" spans="1:4" x14ac:dyDescent="0.25">
      <c r="A39" s="16" t="s">
        <v>125</v>
      </c>
      <c r="B39" s="17">
        <v>24</v>
      </c>
      <c r="C39" s="42"/>
      <c r="D39" s="42"/>
    </row>
    <row r="40" spans="1:4" x14ac:dyDescent="0.25">
      <c r="A40" s="16" t="s">
        <v>126</v>
      </c>
      <c r="B40" s="17">
        <v>25</v>
      </c>
      <c r="C40" s="42"/>
      <c r="D40" s="42"/>
    </row>
    <row r="41" spans="1:4" x14ac:dyDescent="0.25">
      <c r="A41" s="16" t="s">
        <v>127</v>
      </c>
      <c r="B41" s="17">
        <v>26</v>
      </c>
      <c r="C41" s="42">
        <f>495431+496260</f>
        <v>991691</v>
      </c>
      <c r="D41" s="53">
        <v>1320257.2849999999</v>
      </c>
    </row>
    <row r="42" spans="1:4" x14ac:dyDescent="0.25">
      <c r="A42" s="16" t="s">
        <v>128</v>
      </c>
      <c r="B42" s="17">
        <v>27</v>
      </c>
      <c r="C42" s="42">
        <f>378268+457372+25730</f>
        <v>861370</v>
      </c>
      <c r="D42" s="53">
        <v>872226.42299999995</v>
      </c>
    </row>
    <row r="43" spans="1:4" ht="29.45" customHeight="1" x14ac:dyDescent="0.25">
      <c r="A43" s="16" t="s">
        <v>129</v>
      </c>
      <c r="B43" s="17">
        <v>30</v>
      </c>
      <c r="C43" s="42">
        <f>C26-C34</f>
        <v>-50344.210000000894</v>
      </c>
      <c r="D43" s="42">
        <f>D26-D34</f>
        <v>1153715.9589999989</v>
      </c>
    </row>
    <row r="44" spans="1:4" ht="14.45" customHeight="1" x14ac:dyDescent="0.25">
      <c r="A44" s="69" t="s">
        <v>130</v>
      </c>
      <c r="B44" s="69"/>
      <c r="C44" s="69"/>
      <c r="D44" s="69"/>
    </row>
    <row r="45" spans="1:4" ht="26.25" x14ac:dyDescent="0.25">
      <c r="A45" s="16" t="s">
        <v>131</v>
      </c>
      <c r="B45" s="17">
        <v>40</v>
      </c>
      <c r="C45" s="42"/>
      <c r="D45" s="42"/>
    </row>
    <row r="46" spans="1:4" x14ac:dyDescent="0.25">
      <c r="A46" s="16" t="s">
        <v>103</v>
      </c>
      <c r="B46" s="18"/>
      <c r="C46" s="42"/>
      <c r="D46" s="42"/>
    </row>
    <row r="47" spans="1:4" x14ac:dyDescent="0.25">
      <c r="A47" s="16" t="s">
        <v>132</v>
      </c>
      <c r="B47" s="17">
        <v>41</v>
      </c>
      <c r="C47" s="42"/>
      <c r="D47" s="42"/>
    </row>
    <row r="48" spans="1:4" x14ac:dyDescent="0.25">
      <c r="A48" s="16" t="s">
        <v>133</v>
      </c>
      <c r="B48" s="17">
        <v>42</v>
      </c>
      <c r="C48" s="42"/>
      <c r="D48" s="42"/>
    </row>
    <row r="49" spans="1:4" x14ac:dyDescent="0.25">
      <c r="A49" s="16" t="s">
        <v>134</v>
      </c>
      <c r="B49" s="17">
        <v>43</v>
      </c>
      <c r="C49" s="42"/>
      <c r="D49" s="42"/>
    </row>
    <row r="50" spans="1:4" ht="39" x14ac:dyDescent="0.25">
      <c r="A50" s="16" t="s">
        <v>135</v>
      </c>
      <c r="B50" s="17">
        <v>44</v>
      </c>
      <c r="C50" s="42"/>
      <c r="D50" s="42"/>
    </row>
    <row r="51" spans="1:4" ht="26.25" x14ac:dyDescent="0.25">
      <c r="A51" s="16" t="s">
        <v>136</v>
      </c>
      <c r="B51" s="17">
        <v>45</v>
      </c>
      <c r="C51" s="42"/>
      <c r="D51" s="42"/>
    </row>
    <row r="52" spans="1:4" ht="26.25" x14ac:dyDescent="0.25">
      <c r="A52" s="16" t="s">
        <v>137</v>
      </c>
      <c r="B52" s="17">
        <v>46</v>
      </c>
      <c r="C52" s="42"/>
      <c r="D52" s="42"/>
    </row>
    <row r="53" spans="1:4" x14ac:dyDescent="0.25">
      <c r="A53" s="16" t="s">
        <v>138</v>
      </c>
      <c r="B53" s="17">
        <v>47</v>
      </c>
      <c r="C53" s="42"/>
      <c r="D53" s="42"/>
    </row>
    <row r="54" spans="1:4" x14ac:dyDescent="0.25">
      <c r="A54" s="16" t="s">
        <v>139</v>
      </c>
      <c r="B54" s="17">
        <v>48</v>
      </c>
      <c r="C54" s="42"/>
      <c r="D54" s="42"/>
    </row>
    <row r="55" spans="1:4" ht="26.25" x14ac:dyDescent="0.25">
      <c r="A55" s="16" t="s">
        <v>140</v>
      </c>
      <c r="B55" s="17">
        <v>49</v>
      </c>
      <c r="C55" s="42"/>
      <c r="D55" s="42"/>
    </row>
    <row r="56" spans="1:4" x14ac:dyDescent="0.25">
      <c r="A56" s="16" t="s">
        <v>141</v>
      </c>
      <c r="B56" s="17">
        <v>50</v>
      </c>
      <c r="C56" s="42"/>
      <c r="D56" s="42"/>
    </row>
    <row r="57" spans="1:4" x14ac:dyDescent="0.25">
      <c r="A57" s="16" t="s">
        <v>119</v>
      </c>
      <c r="B57" s="17">
        <v>51</v>
      </c>
      <c r="C57" s="42"/>
      <c r="D57" s="42"/>
    </row>
    <row r="58" spans="1:4" x14ac:dyDescent="0.25">
      <c r="A58" s="16" t="s">
        <v>120</v>
      </c>
      <c r="B58" s="17">
        <v>52</v>
      </c>
      <c r="C58" s="42"/>
      <c r="D58" s="42"/>
    </row>
    <row r="59" spans="1:4" ht="26.25" x14ac:dyDescent="0.25">
      <c r="A59" s="16" t="s">
        <v>142</v>
      </c>
      <c r="B59" s="17">
        <v>60</v>
      </c>
      <c r="C59" s="42">
        <f>SUM(C61:C73)</f>
        <v>1018965.791</v>
      </c>
      <c r="D59" s="42">
        <f>SUM(D61:D73)</f>
        <v>901884.402</v>
      </c>
    </row>
    <row r="60" spans="1:4" x14ac:dyDescent="0.25">
      <c r="A60" s="16" t="s">
        <v>103</v>
      </c>
      <c r="B60" s="18"/>
      <c r="C60" s="42"/>
      <c r="D60" s="42"/>
    </row>
    <row r="61" spans="1:4" x14ac:dyDescent="0.25">
      <c r="A61" s="16" t="s">
        <v>143</v>
      </c>
      <c r="B61" s="17">
        <v>61</v>
      </c>
      <c r="C61" s="42">
        <v>972779.79099999997</v>
      </c>
      <c r="D61" s="53">
        <v>752833.01399999997</v>
      </c>
    </row>
    <row r="62" spans="1:4" x14ac:dyDescent="0.25">
      <c r="A62" s="16" t="s">
        <v>144</v>
      </c>
      <c r="B62" s="17">
        <v>62</v>
      </c>
      <c r="C62" s="42"/>
      <c r="D62" s="42"/>
    </row>
    <row r="63" spans="1:4" x14ac:dyDescent="0.25">
      <c r="A63" s="16" t="s">
        <v>145</v>
      </c>
      <c r="B63" s="17">
        <v>63</v>
      </c>
      <c r="C63" s="42"/>
      <c r="D63" s="42"/>
    </row>
    <row r="64" spans="1:4" ht="39" x14ac:dyDescent="0.25">
      <c r="A64" s="16" t="s">
        <v>146</v>
      </c>
      <c r="B64" s="17">
        <v>64</v>
      </c>
      <c r="C64" s="42"/>
      <c r="D64" s="42"/>
    </row>
    <row r="65" spans="1:4" ht="26.25" x14ac:dyDescent="0.25">
      <c r="A65" s="16" t="s">
        <v>147</v>
      </c>
      <c r="B65" s="17">
        <v>65</v>
      </c>
      <c r="C65" s="42"/>
      <c r="D65" s="42"/>
    </row>
    <row r="66" spans="1:4" ht="26.25" x14ac:dyDescent="0.25">
      <c r="A66" s="16" t="s">
        <v>148</v>
      </c>
      <c r="B66" s="17">
        <v>66</v>
      </c>
      <c r="C66" s="42"/>
      <c r="D66" s="42"/>
    </row>
    <row r="67" spans="1:4" x14ac:dyDescent="0.25">
      <c r="A67" s="16" t="s">
        <v>149</v>
      </c>
      <c r="B67" s="17">
        <v>67</v>
      </c>
      <c r="C67" s="42"/>
      <c r="D67" s="42"/>
    </row>
    <row r="68" spans="1:4" x14ac:dyDescent="0.25">
      <c r="A68" s="16" t="s">
        <v>125</v>
      </c>
      <c r="B68" s="17">
        <v>68</v>
      </c>
      <c r="C68" s="42"/>
      <c r="D68" s="42"/>
    </row>
    <row r="69" spans="1:4" x14ac:dyDescent="0.25">
      <c r="A69" s="16" t="s">
        <v>150</v>
      </c>
      <c r="B69" s="17">
        <v>69</v>
      </c>
      <c r="C69" s="42"/>
      <c r="D69" s="42"/>
    </row>
    <row r="70" spans="1:4" x14ac:dyDescent="0.25">
      <c r="A70" s="16" t="s">
        <v>151</v>
      </c>
      <c r="B70" s="17">
        <v>70</v>
      </c>
      <c r="C70" s="42"/>
      <c r="D70" s="42"/>
    </row>
    <row r="71" spans="1:4" ht="26.25" x14ac:dyDescent="0.25">
      <c r="A71" s="16" t="s">
        <v>140</v>
      </c>
      <c r="B71" s="17">
        <v>71</v>
      </c>
      <c r="C71" s="42"/>
      <c r="D71" s="42"/>
    </row>
    <row r="72" spans="1:4" ht="26.25" x14ac:dyDescent="0.25">
      <c r="A72" s="16" t="s">
        <v>152</v>
      </c>
      <c r="B72" s="17">
        <v>72</v>
      </c>
      <c r="C72" s="42"/>
      <c r="D72" s="42"/>
    </row>
    <row r="73" spans="1:4" x14ac:dyDescent="0.25">
      <c r="A73" s="16" t="s">
        <v>128</v>
      </c>
      <c r="B73" s="17">
        <v>73</v>
      </c>
      <c r="C73" s="42">
        <v>46186</v>
      </c>
      <c r="D73" s="53">
        <v>149051.38800000001</v>
      </c>
    </row>
    <row r="74" spans="1:4" ht="39" x14ac:dyDescent="0.25">
      <c r="A74" s="16" t="s">
        <v>153</v>
      </c>
      <c r="B74" s="17">
        <v>80</v>
      </c>
      <c r="C74" s="42">
        <f>C45-C59</f>
        <v>-1018965.791</v>
      </c>
      <c r="D74" s="42">
        <f>D45-D59</f>
        <v>-901884.402</v>
      </c>
    </row>
    <row r="75" spans="1:4" ht="14.45" customHeight="1" x14ac:dyDescent="0.25">
      <c r="A75" s="69" t="s">
        <v>154</v>
      </c>
      <c r="B75" s="69"/>
      <c r="C75" s="69"/>
      <c r="D75" s="69"/>
    </row>
    <row r="76" spans="1:4" ht="26.25" x14ac:dyDescent="0.25">
      <c r="A76" s="16" t="s">
        <v>155</v>
      </c>
      <c r="B76" s="17">
        <v>90</v>
      </c>
      <c r="C76" s="42">
        <f>SUM(C78:C81)</f>
        <v>1125503</v>
      </c>
      <c r="D76" s="42">
        <f>SUM(D78:D81)</f>
        <v>32022.593000000001</v>
      </c>
    </row>
    <row r="77" spans="1:4" x14ac:dyDescent="0.25">
      <c r="A77" s="16" t="s">
        <v>103</v>
      </c>
      <c r="B77" s="18"/>
      <c r="C77" s="42"/>
      <c r="D77" s="42"/>
    </row>
    <row r="78" spans="1:4" ht="26.25" x14ac:dyDescent="0.25">
      <c r="A78" s="16" t="s">
        <v>156</v>
      </c>
      <c r="B78" s="17">
        <v>91</v>
      </c>
      <c r="C78" s="42"/>
      <c r="D78" s="42"/>
    </row>
    <row r="79" spans="1:4" x14ac:dyDescent="0.25">
      <c r="A79" s="16" t="s">
        <v>157</v>
      </c>
      <c r="B79" s="17">
        <v>92</v>
      </c>
      <c r="C79" s="42">
        <v>1100000</v>
      </c>
      <c r="D79" s="42"/>
    </row>
    <row r="80" spans="1:4" x14ac:dyDescent="0.25">
      <c r="A80" s="16" t="s">
        <v>119</v>
      </c>
      <c r="B80" s="17">
        <v>93</v>
      </c>
      <c r="C80" s="42">
        <f>5169+20334</f>
        <v>25503</v>
      </c>
      <c r="D80" s="53">
        <v>32022.593000000001</v>
      </c>
    </row>
    <row r="81" spans="1:4" x14ac:dyDescent="0.25">
      <c r="A81" s="16" t="s">
        <v>120</v>
      </c>
      <c r="B81" s="17">
        <v>94</v>
      </c>
      <c r="C81" s="42"/>
      <c r="D81" s="42"/>
    </row>
    <row r="82" spans="1:4" ht="26.25" x14ac:dyDescent="0.25">
      <c r="A82" s="16" t="s">
        <v>158</v>
      </c>
      <c r="B82" s="17">
        <v>100</v>
      </c>
      <c r="C82" s="42"/>
      <c r="D82" s="42"/>
    </row>
    <row r="83" spans="1:4" x14ac:dyDescent="0.25">
      <c r="A83" s="16" t="s">
        <v>103</v>
      </c>
      <c r="B83" s="18"/>
      <c r="C83" s="42"/>
      <c r="D83" s="42"/>
    </row>
    <row r="84" spans="1:4" x14ac:dyDescent="0.25">
      <c r="A84" s="16" t="s">
        <v>159</v>
      </c>
      <c r="B84" s="17">
        <v>101</v>
      </c>
      <c r="C84" s="42">
        <v>550000</v>
      </c>
      <c r="D84" s="42"/>
    </row>
    <row r="85" spans="1:4" x14ac:dyDescent="0.25">
      <c r="A85" s="16" t="s">
        <v>125</v>
      </c>
      <c r="B85" s="17">
        <v>102</v>
      </c>
      <c r="C85" s="42"/>
      <c r="D85" s="42"/>
    </row>
    <row r="86" spans="1:4" x14ac:dyDescent="0.25">
      <c r="A86" s="16" t="s">
        <v>160</v>
      </c>
      <c r="B86" s="17">
        <v>103</v>
      </c>
      <c r="C86" s="42"/>
      <c r="D86" s="42"/>
    </row>
    <row r="87" spans="1:4" x14ac:dyDescent="0.25">
      <c r="A87" s="16" t="s">
        <v>161</v>
      </c>
      <c r="B87" s="17">
        <v>104</v>
      </c>
      <c r="C87" s="42"/>
      <c r="D87" s="42"/>
    </row>
    <row r="88" spans="1:4" x14ac:dyDescent="0.25">
      <c r="A88" s="16" t="s">
        <v>162</v>
      </c>
      <c r="B88" s="17">
        <v>105</v>
      </c>
      <c r="C88" s="42"/>
      <c r="D88" s="42"/>
    </row>
    <row r="89" spans="1:4" ht="26.25" x14ac:dyDescent="0.25">
      <c r="A89" s="16" t="s">
        <v>163</v>
      </c>
      <c r="B89" s="17">
        <v>110</v>
      </c>
      <c r="C89" s="42">
        <f>C76-C82</f>
        <v>1125503</v>
      </c>
      <c r="D89" s="42">
        <f>D76-D82</f>
        <v>32022.593000000001</v>
      </c>
    </row>
    <row r="90" spans="1:4" x14ac:dyDescent="0.25">
      <c r="A90" s="16" t="s">
        <v>164</v>
      </c>
      <c r="B90" s="17">
        <v>120</v>
      </c>
      <c r="C90" s="42"/>
      <c r="D90" s="42"/>
    </row>
    <row r="91" spans="1:4" ht="26.25" x14ac:dyDescent="0.25">
      <c r="A91" s="16" t="s">
        <v>165</v>
      </c>
      <c r="B91" s="17">
        <v>130</v>
      </c>
      <c r="C91" s="42"/>
      <c r="D91" s="42"/>
    </row>
    <row r="92" spans="1:4" ht="39" x14ac:dyDescent="0.25">
      <c r="A92" s="16" t="s">
        <v>166</v>
      </c>
      <c r="B92" s="17">
        <v>140</v>
      </c>
      <c r="C92" s="42">
        <f>C43+C74+C89</f>
        <v>56192.998999999138</v>
      </c>
      <c r="D92" s="42">
        <f>D43+D74+D89</f>
        <v>283854.14999999886</v>
      </c>
    </row>
    <row r="93" spans="1:4" ht="26.25" x14ac:dyDescent="0.25">
      <c r="A93" s="16" t="s">
        <v>167</v>
      </c>
      <c r="B93" s="17">
        <v>150</v>
      </c>
      <c r="C93" s="52">
        <v>444239</v>
      </c>
      <c r="D93" s="53">
        <v>160384.375</v>
      </c>
    </row>
    <row r="94" spans="1:4" ht="26.25" x14ac:dyDescent="0.25">
      <c r="A94" s="16" t="s">
        <v>168</v>
      </c>
      <c r="B94" s="17">
        <v>160</v>
      </c>
      <c r="C94" s="42">
        <f>C93+C92</f>
        <v>500431.99899999914</v>
      </c>
      <c r="D94" s="52">
        <f>D93+D92</f>
        <v>444238.52499999886</v>
      </c>
    </row>
    <row r="96" spans="1:4" ht="15.75" x14ac:dyDescent="0.25">
      <c r="A96" s="57" t="s">
        <v>293</v>
      </c>
      <c r="B96" s="57"/>
      <c r="C96" s="57"/>
      <c r="D96" s="57"/>
    </row>
    <row r="97" spans="1:4" x14ac:dyDescent="0.25">
      <c r="A97" s="54" t="s">
        <v>290</v>
      </c>
      <c r="B97" s="54"/>
      <c r="C97" s="54"/>
      <c r="D97" s="54"/>
    </row>
    <row r="98" spans="1:4" ht="15.75" x14ac:dyDescent="0.25">
      <c r="A98" s="55" t="s">
        <v>291</v>
      </c>
      <c r="B98" s="55"/>
      <c r="C98" s="55"/>
      <c r="D98" s="55"/>
    </row>
    <row r="99" spans="1:4" x14ac:dyDescent="0.25">
      <c r="A99" s="54" t="s">
        <v>292</v>
      </c>
      <c r="B99" s="54"/>
      <c r="C99" s="54"/>
      <c r="D99" s="54"/>
    </row>
    <row r="101" spans="1:4" x14ac:dyDescent="0.25">
      <c r="A101" s="54" t="s">
        <v>95</v>
      </c>
      <c r="B101" s="54"/>
      <c r="C101" s="54"/>
      <c r="D101" s="54"/>
    </row>
  </sheetData>
  <mergeCells count="21">
    <mergeCell ref="A7:D7"/>
    <mergeCell ref="A19:E19"/>
    <mergeCell ref="A25:D25"/>
    <mergeCell ref="A44:D44"/>
    <mergeCell ref="A75:D75"/>
    <mergeCell ref="A8:E8"/>
    <mergeCell ref="A9:E9"/>
    <mergeCell ref="A10:E10"/>
    <mergeCell ref="A11:E11"/>
    <mergeCell ref="A12:E12"/>
    <mergeCell ref="A14:E14"/>
    <mergeCell ref="A15:E15"/>
    <mergeCell ref="A16:E16"/>
    <mergeCell ref="A17:E17"/>
    <mergeCell ref="A18:E18"/>
    <mergeCell ref="A13:E13"/>
    <mergeCell ref="A96:D96"/>
    <mergeCell ref="A97:D97"/>
    <mergeCell ref="A98:D98"/>
    <mergeCell ref="A99:D99"/>
    <mergeCell ref="A101:D10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FF95-3CFD-4190-8CB5-8246E376A1E6}">
  <sheetPr>
    <tabColor rgb="FFFFFF00"/>
  </sheetPr>
  <dimension ref="A1:F111"/>
  <sheetViews>
    <sheetView topLeftCell="A16" zoomScaleNormal="100" zoomScaleSheetLayoutView="100" workbookViewId="0">
      <selection activeCell="H29" sqref="H29"/>
    </sheetView>
  </sheetViews>
  <sheetFormatPr defaultColWidth="8.85546875" defaultRowHeight="15" x14ac:dyDescent="0.25"/>
  <cols>
    <col min="1" max="1" width="50.85546875" style="1" customWidth="1"/>
    <col min="2" max="2" width="13" style="27" customWidth="1"/>
    <col min="3" max="4" width="13" style="40" customWidth="1"/>
    <col min="5" max="5" width="8.85546875" style="1"/>
    <col min="6" max="6" width="14.85546875" style="1" bestFit="1" customWidth="1"/>
    <col min="7" max="16384" width="8.85546875" style="1"/>
  </cols>
  <sheetData>
    <row r="1" spans="1:5" x14ac:dyDescent="0.25">
      <c r="B1" s="28"/>
      <c r="D1" s="43" t="s">
        <v>169</v>
      </c>
      <c r="E1" s="24"/>
    </row>
    <row r="2" spans="1:5" ht="13.9" customHeight="1" x14ac:dyDescent="0.25">
      <c r="B2" s="28"/>
      <c r="D2" s="43" t="s">
        <v>1</v>
      </c>
      <c r="E2" s="24"/>
    </row>
    <row r="3" spans="1:5" ht="13.9" customHeight="1" x14ac:dyDescent="0.25">
      <c r="B3" s="28"/>
      <c r="D3" s="43" t="s">
        <v>2</v>
      </c>
      <c r="E3" s="24"/>
    </row>
    <row r="4" spans="1:5" ht="13.9" customHeight="1" x14ac:dyDescent="0.25">
      <c r="B4" s="28"/>
      <c r="D4" s="43" t="s">
        <v>170</v>
      </c>
      <c r="E4" s="24"/>
    </row>
    <row r="5" spans="1:5" x14ac:dyDescent="0.25">
      <c r="A5" s="5"/>
      <c r="D5" s="43" t="s">
        <v>4</v>
      </c>
    </row>
    <row r="7" spans="1:5" ht="16.5" x14ac:dyDescent="0.25">
      <c r="A7" s="68" t="s">
        <v>295</v>
      </c>
      <c r="B7" s="68"/>
      <c r="C7" s="68"/>
      <c r="D7" s="68"/>
    </row>
    <row r="9" spans="1:5" s="20" customFormat="1" ht="21.6" customHeight="1" x14ac:dyDescent="0.2">
      <c r="A9" s="62" t="s">
        <v>5</v>
      </c>
      <c r="B9" s="62"/>
      <c r="C9" s="62"/>
      <c r="D9" s="62"/>
    </row>
    <row r="10" spans="1:5" s="20" customFormat="1" ht="12.75" x14ac:dyDescent="0.2">
      <c r="A10" s="62" t="s">
        <v>6</v>
      </c>
      <c r="B10" s="62"/>
      <c r="C10" s="62"/>
      <c r="D10" s="62"/>
    </row>
    <row r="11" spans="1:5" s="20" customFormat="1" ht="12.75" x14ac:dyDescent="0.2">
      <c r="A11" s="62" t="s">
        <v>7</v>
      </c>
      <c r="B11" s="62"/>
      <c r="C11" s="62"/>
      <c r="D11" s="62"/>
    </row>
    <row r="12" spans="1:5" s="20" customFormat="1" ht="12.75" x14ac:dyDescent="0.2">
      <c r="A12" s="62" t="s">
        <v>171</v>
      </c>
      <c r="B12" s="62"/>
      <c r="C12" s="62"/>
      <c r="D12" s="62"/>
    </row>
    <row r="13" spans="1:5" s="20" customFormat="1" ht="12.75" x14ac:dyDescent="0.2">
      <c r="A13" s="62" t="s">
        <v>9</v>
      </c>
      <c r="B13" s="62"/>
      <c r="C13" s="62"/>
      <c r="D13" s="62"/>
    </row>
    <row r="14" spans="1:5" s="20" customFormat="1" ht="12.75" x14ac:dyDescent="0.2">
      <c r="A14" s="62" t="s">
        <v>10</v>
      </c>
      <c r="B14" s="62"/>
      <c r="C14" s="62"/>
      <c r="D14" s="62"/>
    </row>
    <row r="15" spans="1:5" s="20" customFormat="1" ht="12.75" x14ac:dyDescent="0.2">
      <c r="A15" s="62" t="s">
        <v>11</v>
      </c>
      <c r="B15" s="62"/>
      <c r="C15" s="62"/>
      <c r="D15" s="62"/>
    </row>
    <row r="16" spans="1:5" s="20" customFormat="1" ht="12.75" x14ac:dyDescent="0.2">
      <c r="A16" s="62" t="s">
        <v>12</v>
      </c>
      <c r="B16" s="62"/>
      <c r="C16" s="62"/>
      <c r="D16" s="62"/>
    </row>
    <row r="17" spans="1:4" s="20" customFormat="1" ht="12.75" x14ac:dyDescent="0.2">
      <c r="A17" s="62" t="s">
        <v>13</v>
      </c>
      <c r="B17" s="62"/>
      <c r="C17" s="62"/>
      <c r="D17" s="62"/>
    </row>
    <row r="18" spans="1:4" s="20" customFormat="1" ht="12.75" x14ac:dyDescent="0.2">
      <c r="A18" s="62" t="s">
        <v>14</v>
      </c>
      <c r="B18" s="62"/>
      <c r="C18" s="62"/>
      <c r="D18" s="62"/>
    </row>
    <row r="19" spans="1:4" s="20" customFormat="1" ht="12.75" x14ac:dyDescent="0.2">
      <c r="A19" s="62" t="s">
        <v>172</v>
      </c>
      <c r="B19" s="62"/>
      <c r="C19" s="62"/>
      <c r="D19" s="62"/>
    </row>
    <row r="20" spans="1:4" s="20" customFormat="1" ht="12.75" x14ac:dyDescent="0.2">
      <c r="A20" s="13" t="s">
        <v>173</v>
      </c>
      <c r="B20" s="29"/>
      <c r="C20" s="48"/>
      <c r="D20" s="48"/>
    </row>
    <row r="22" spans="1:4" x14ac:dyDescent="0.25">
      <c r="A22" s="3" t="s">
        <v>301</v>
      </c>
      <c r="B22" s="3"/>
      <c r="C22" s="44"/>
      <c r="D22" s="44"/>
    </row>
    <row r="24" spans="1:4" x14ac:dyDescent="0.25">
      <c r="A24" s="6"/>
      <c r="D24" s="47" t="s">
        <v>99</v>
      </c>
    </row>
    <row r="25" spans="1:4" s="8" customFormat="1" ht="38.25" x14ac:dyDescent="0.25">
      <c r="A25" s="21" t="s">
        <v>100</v>
      </c>
      <c r="B25" s="21" t="s">
        <v>18</v>
      </c>
      <c r="C25" s="41" t="s">
        <v>101</v>
      </c>
      <c r="D25" s="41" t="s">
        <v>102</v>
      </c>
    </row>
    <row r="26" spans="1:4" x14ac:dyDescent="0.25">
      <c r="A26" s="70" t="s">
        <v>113</v>
      </c>
      <c r="B26" s="70"/>
      <c r="C26" s="70"/>
      <c r="D26" s="70"/>
    </row>
    <row r="27" spans="1:4" x14ac:dyDescent="0.25">
      <c r="A27" s="22" t="s">
        <v>174</v>
      </c>
      <c r="B27" s="25">
        <v>10</v>
      </c>
      <c r="C27" s="42">
        <v>-1603683.74</v>
      </c>
      <c r="D27" s="42">
        <v>-697803.94</v>
      </c>
    </row>
    <row r="28" spans="1:4" ht="26.25" x14ac:dyDescent="0.25">
      <c r="A28" s="22" t="s">
        <v>175</v>
      </c>
      <c r="B28" s="25">
        <v>11</v>
      </c>
      <c r="C28" s="42">
        <v>293304.152</v>
      </c>
      <c r="D28" s="42">
        <v>268745.39</v>
      </c>
    </row>
    <row r="29" spans="1:4" x14ac:dyDescent="0.25">
      <c r="A29" s="22" t="s">
        <v>176</v>
      </c>
      <c r="B29" s="25">
        <v>12</v>
      </c>
      <c r="C29" s="42"/>
      <c r="D29" s="42"/>
    </row>
    <row r="30" spans="1:4" ht="26.25" x14ac:dyDescent="0.25">
      <c r="A30" s="22" t="s">
        <v>177</v>
      </c>
      <c r="B30" s="25">
        <v>13</v>
      </c>
      <c r="C30" s="42"/>
      <c r="D30" s="42"/>
    </row>
    <row r="31" spans="1:4" ht="39" x14ac:dyDescent="0.25">
      <c r="A31" s="22" t="s">
        <v>178</v>
      </c>
      <c r="B31" s="25">
        <v>14</v>
      </c>
      <c r="C31" s="42"/>
      <c r="D31" s="42"/>
    </row>
    <row r="32" spans="1:4" x14ac:dyDescent="0.25">
      <c r="A32" s="22" t="s">
        <v>179</v>
      </c>
      <c r="B32" s="25">
        <v>15</v>
      </c>
      <c r="C32" s="42">
        <v>2197.462</v>
      </c>
      <c r="D32" s="42">
        <v>-3428.221</v>
      </c>
    </row>
    <row r="33" spans="1:4" x14ac:dyDescent="0.25">
      <c r="A33" s="22" t="s">
        <v>180</v>
      </c>
      <c r="B33" s="25">
        <v>16</v>
      </c>
      <c r="C33" s="42"/>
      <c r="D33" s="42"/>
    </row>
    <row r="34" spans="1:4" x14ac:dyDescent="0.25">
      <c r="A34" s="22" t="s">
        <v>181</v>
      </c>
      <c r="B34" s="25">
        <v>17</v>
      </c>
      <c r="C34" s="42"/>
      <c r="D34" s="42"/>
    </row>
    <row r="35" spans="1:4" ht="39" x14ac:dyDescent="0.25">
      <c r="A35" s="22" t="s">
        <v>182</v>
      </c>
      <c r="B35" s="25">
        <v>18</v>
      </c>
      <c r="C35" s="42"/>
      <c r="D35" s="42"/>
    </row>
    <row r="36" spans="1:4" x14ac:dyDescent="0.25">
      <c r="A36" s="22" t="s">
        <v>183</v>
      </c>
      <c r="B36" s="25">
        <v>19</v>
      </c>
      <c r="C36" s="42"/>
      <c r="D36" s="42"/>
    </row>
    <row r="37" spans="1:4" x14ac:dyDescent="0.25">
      <c r="A37" s="22" t="s">
        <v>184</v>
      </c>
      <c r="B37" s="25">
        <v>20</v>
      </c>
      <c r="C37" s="42"/>
      <c r="D37" s="42">
        <v>144.553</v>
      </c>
    </row>
    <row r="38" spans="1:4" x14ac:dyDescent="0.25">
      <c r="A38" s="22" t="s">
        <v>185</v>
      </c>
      <c r="B38" s="25">
        <v>21</v>
      </c>
      <c r="C38" s="42"/>
      <c r="D38" s="42"/>
    </row>
    <row r="39" spans="1:4" x14ac:dyDescent="0.25">
      <c r="A39" s="22" t="s">
        <v>186</v>
      </c>
      <c r="B39" s="25">
        <v>22</v>
      </c>
      <c r="C39" s="42"/>
      <c r="D39" s="42">
        <v>565933.58100000001</v>
      </c>
    </row>
    <row r="40" spans="1:4" ht="26.25" x14ac:dyDescent="0.25">
      <c r="A40" s="22" t="s">
        <v>187</v>
      </c>
      <c r="B40" s="25">
        <v>23</v>
      </c>
      <c r="C40" s="42"/>
      <c r="D40" s="42"/>
    </row>
    <row r="41" spans="1:4" ht="39" x14ac:dyDescent="0.25">
      <c r="A41" s="22" t="s">
        <v>188</v>
      </c>
      <c r="B41" s="25">
        <v>24</v>
      </c>
      <c r="C41" s="42"/>
      <c r="D41" s="42"/>
    </row>
    <row r="42" spans="1:4" ht="26.25" x14ac:dyDescent="0.25">
      <c r="A42" s="22" t="s">
        <v>189</v>
      </c>
      <c r="B42" s="25">
        <v>25</v>
      </c>
      <c r="C42" s="42">
        <f>-1727.848-1183.778-43042.57</f>
        <v>-45954.195999999996</v>
      </c>
      <c r="D42" s="42">
        <f>-4625415.195+1356163.867-5801.084-712024.23</f>
        <v>-3987076.642</v>
      </c>
    </row>
    <row r="43" spans="1:4" ht="26.25" x14ac:dyDescent="0.25">
      <c r="A43" s="22" t="s">
        <v>190</v>
      </c>
      <c r="B43" s="25">
        <v>30</v>
      </c>
      <c r="C43" s="42">
        <f>SUM(C28:C42)</f>
        <v>249547.41800000001</v>
      </c>
      <c r="D43" s="42">
        <f>SUM(D28:D42)</f>
        <v>-3155681.3389999997</v>
      </c>
    </row>
    <row r="44" spans="1:4" x14ac:dyDescent="0.25">
      <c r="A44" s="22" t="s">
        <v>191</v>
      </c>
      <c r="B44" s="25">
        <v>31</v>
      </c>
      <c r="C44" s="51">
        <v>-1854263.42</v>
      </c>
      <c r="D44" s="42">
        <v>515453.788</v>
      </c>
    </row>
    <row r="45" spans="1:4" x14ac:dyDescent="0.25">
      <c r="A45" s="22" t="s">
        <v>192</v>
      </c>
      <c r="B45" s="25">
        <v>32</v>
      </c>
      <c r="C45" s="51">
        <v>-636.66099999999994</v>
      </c>
      <c r="D45" s="42">
        <v>3343315.7089999998</v>
      </c>
    </row>
    <row r="46" spans="1:4" x14ac:dyDescent="0.25">
      <c r="A46" s="22" t="s">
        <v>193</v>
      </c>
      <c r="B46" s="25">
        <v>33</v>
      </c>
      <c r="C46" s="51">
        <f>-277019.701-78612.518</f>
        <v>-355632.21899999998</v>
      </c>
      <c r="D46" s="42">
        <v>380450.51299999998</v>
      </c>
    </row>
    <row r="47" spans="1:4" ht="26.25" x14ac:dyDescent="0.25">
      <c r="A47" s="22" t="s">
        <v>194</v>
      </c>
      <c r="B47" s="25">
        <v>34</v>
      </c>
      <c r="C47" s="51">
        <v>2691937.5589999999</v>
      </c>
      <c r="D47" s="42">
        <v>65181.633999999998</v>
      </c>
    </row>
    <row r="48" spans="1:4" ht="26.25" x14ac:dyDescent="0.25">
      <c r="A48" s="22" t="s">
        <v>195</v>
      </c>
      <c r="B48" s="25">
        <v>35</v>
      </c>
      <c r="C48" s="51">
        <f>950106.313-1395144.618</f>
        <v>-445038.30500000005</v>
      </c>
      <c r="D48" s="42">
        <v>-30361.541000000001</v>
      </c>
    </row>
    <row r="49" spans="1:4" x14ac:dyDescent="0.25">
      <c r="A49" s="22" t="s">
        <v>196</v>
      </c>
      <c r="B49" s="25">
        <v>36</v>
      </c>
      <c r="C49" s="51">
        <f>1454296.236-18657.87</f>
        <v>1435638.3659999999</v>
      </c>
      <c r="D49" s="42">
        <v>-45687.023000000001</v>
      </c>
    </row>
    <row r="50" spans="1:4" ht="26.25" x14ac:dyDescent="0.25">
      <c r="A50" s="22" t="s">
        <v>197</v>
      </c>
      <c r="B50" s="25">
        <v>40</v>
      </c>
      <c r="C50" s="42">
        <f>SUM(C44:C49)</f>
        <v>1472005.3199999998</v>
      </c>
      <c r="D50" s="42">
        <f>SUM(D44:D49)</f>
        <v>4228353.0799999991</v>
      </c>
    </row>
    <row r="51" spans="1:4" x14ac:dyDescent="0.25">
      <c r="A51" s="22" t="s">
        <v>198</v>
      </c>
      <c r="B51" s="25">
        <v>41</v>
      </c>
      <c r="C51" s="42"/>
      <c r="D51" s="42"/>
    </row>
    <row r="52" spans="1:4" x14ac:dyDescent="0.25">
      <c r="A52" s="22" t="s">
        <v>119</v>
      </c>
      <c r="B52" s="25">
        <v>42</v>
      </c>
      <c r="C52" s="42"/>
      <c r="D52" s="42"/>
    </row>
    <row r="53" spans="1:4" x14ac:dyDescent="0.25">
      <c r="A53" s="22" t="s">
        <v>199</v>
      </c>
      <c r="B53" s="25">
        <v>43</v>
      </c>
      <c r="C53" s="42"/>
      <c r="D53" s="42"/>
    </row>
    <row r="54" spans="1:4" ht="39" x14ac:dyDescent="0.25">
      <c r="A54" s="22" t="s">
        <v>200</v>
      </c>
      <c r="B54" s="25">
        <v>50</v>
      </c>
      <c r="C54" s="42">
        <f>C27+C43+C50+C51+C52+C53</f>
        <v>117868.99799999991</v>
      </c>
      <c r="D54" s="42">
        <f>D27+D43+D50+D51+D52+D53</f>
        <v>374867.80099999951</v>
      </c>
    </row>
    <row r="55" spans="1:4" x14ac:dyDescent="0.25">
      <c r="A55" s="70" t="s">
        <v>130</v>
      </c>
      <c r="B55" s="70"/>
      <c r="C55" s="70"/>
      <c r="D55" s="70"/>
    </row>
    <row r="56" spans="1:4" ht="26.25" x14ac:dyDescent="0.25">
      <c r="A56" s="22" t="s">
        <v>201</v>
      </c>
      <c r="B56" s="25">
        <v>60</v>
      </c>
      <c r="C56" s="42"/>
      <c r="D56" s="42"/>
    </row>
    <row r="57" spans="1:4" x14ac:dyDescent="0.25">
      <c r="A57" s="22" t="s">
        <v>103</v>
      </c>
      <c r="B57" s="26"/>
      <c r="C57" s="42"/>
      <c r="D57" s="42"/>
    </row>
    <row r="58" spans="1:4" x14ac:dyDescent="0.25">
      <c r="A58" s="22" t="s">
        <v>132</v>
      </c>
      <c r="B58" s="25">
        <v>61</v>
      </c>
      <c r="C58" s="42"/>
      <c r="D58" s="42"/>
    </row>
    <row r="59" spans="1:4" x14ac:dyDescent="0.25">
      <c r="A59" s="22" t="s">
        <v>133</v>
      </c>
      <c r="B59" s="25">
        <v>62</v>
      </c>
      <c r="C59" s="42"/>
      <c r="D59" s="42"/>
    </row>
    <row r="60" spans="1:4" x14ac:dyDescent="0.25">
      <c r="A60" s="22" t="s">
        <v>134</v>
      </c>
      <c r="B60" s="25">
        <v>63</v>
      </c>
      <c r="C60" s="42"/>
      <c r="D60" s="42"/>
    </row>
    <row r="61" spans="1:4" ht="39" x14ac:dyDescent="0.25">
      <c r="A61" s="22" t="s">
        <v>135</v>
      </c>
      <c r="B61" s="25">
        <v>64</v>
      </c>
      <c r="C61" s="42"/>
      <c r="D61" s="42"/>
    </row>
    <row r="62" spans="1:4" x14ac:dyDescent="0.25">
      <c r="A62" s="22" t="s">
        <v>136</v>
      </c>
      <c r="B62" s="25">
        <v>65</v>
      </c>
      <c r="C62" s="42"/>
      <c r="D62" s="42"/>
    </row>
    <row r="63" spans="1:4" ht="26.25" x14ac:dyDescent="0.25">
      <c r="A63" s="22" t="s">
        <v>137</v>
      </c>
      <c r="B63" s="25">
        <v>66</v>
      </c>
      <c r="C63" s="42"/>
      <c r="D63" s="42"/>
    </row>
    <row r="64" spans="1:4" x14ac:dyDescent="0.25">
      <c r="A64" s="22" t="s">
        <v>138</v>
      </c>
      <c r="B64" s="25">
        <v>67</v>
      </c>
      <c r="C64" s="42"/>
      <c r="D64" s="42"/>
    </row>
    <row r="65" spans="1:4" x14ac:dyDescent="0.25">
      <c r="A65" s="22" t="s">
        <v>139</v>
      </c>
      <c r="B65" s="25">
        <v>68</v>
      </c>
      <c r="C65" s="42"/>
      <c r="D65" s="42"/>
    </row>
    <row r="66" spans="1:4" x14ac:dyDescent="0.25">
      <c r="A66" s="22" t="s">
        <v>140</v>
      </c>
      <c r="B66" s="25">
        <v>69</v>
      </c>
      <c r="C66" s="42"/>
      <c r="D66" s="42"/>
    </row>
    <row r="67" spans="1:4" x14ac:dyDescent="0.25">
      <c r="A67" s="22" t="s">
        <v>141</v>
      </c>
      <c r="B67" s="25">
        <v>70</v>
      </c>
      <c r="C67" s="42"/>
      <c r="D67" s="42"/>
    </row>
    <row r="68" spans="1:4" x14ac:dyDescent="0.25">
      <c r="A68" s="22" t="s">
        <v>119</v>
      </c>
      <c r="B68" s="25">
        <v>71</v>
      </c>
      <c r="C68" s="42"/>
      <c r="D68" s="42"/>
    </row>
    <row r="69" spans="1:4" x14ac:dyDescent="0.25">
      <c r="A69" s="22" t="s">
        <v>120</v>
      </c>
      <c r="B69" s="25">
        <v>72</v>
      </c>
      <c r="C69" s="42"/>
      <c r="D69" s="42"/>
    </row>
    <row r="70" spans="1:4" ht="26.25" x14ac:dyDescent="0.25">
      <c r="A70" s="22" t="s">
        <v>202</v>
      </c>
      <c r="B70" s="25">
        <v>80</v>
      </c>
      <c r="C70" s="42">
        <f>SUM(C72:C83)</f>
        <v>153323.20799999998</v>
      </c>
      <c r="D70" s="42">
        <f>SUM(D72:D83)</f>
        <v>329065.75699999998</v>
      </c>
    </row>
    <row r="71" spans="1:4" x14ac:dyDescent="0.25">
      <c r="A71" s="22" t="s">
        <v>103</v>
      </c>
      <c r="B71" s="26"/>
      <c r="C71" s="42"/>
      <c r="D71" s="42"/>
    </row>
    <row r="72" spans="1:4" x14ac:dyDescent="0.25">
      <c r="A72" s="22" t="s">
        <v>143</v>
      </c>
      <c r="B72" s="25">
        <v>81</v>
      </c>
      <c r="C72" s="42">
        <v>149496.12599999999</v>
      </c>
      <c r="D72" s="42">
        <v>242201.37</v>
      </c>
    </row>
    <row r="73" spans="1:4" x14ac:dyDescent="0.25">
      <c r="A73" s="22" t="s">
        <v>144</v>
      </c>
      <c r="B73" s="25">
        <v>82</v>
      </c>
      <c r="C73" s="42"/>
      <c r="D73" s="42"/>
    </row>
    <row r="74" spans="1:4" x14ac:dyDescent="0.25">
      <c r="A74" s="22" t="s">
        <v>145</v>
      </c>
      <c r="B74" s="25">
        <v>83</v>
      </c>
      <c r="C74" s="42"/>
      <c r="D74" s="42"/>
    </row>
    <row r="75" spans="1:4" ht="39" x14ac:dyDescent="0.25">
      <c r="A75" s="22" t="s">
        <v>146</v>
      </c>
      <c r="B75" s="25">
        <v>84</v>
      </c>
      <c r="C75" s="42"/>
      <c r="D75" s="42"/>
    </row>
    <row r="76" spans="1:4" x14ac:dyDescent="0.25">
      <c r="A76" s="22" t="s">
        <v>147</v>
      </c>
      <c r="B76" s="25">
        <v>85</v>
      </c>
      <c r="C76" s="42"/>
      <c r="D76" s="42"/>
    </row>
    <row r="77" spans="1:4" x14ac:dyDescent="0.25">
      <c r="A77" s="22" t="s">
        <v>148</v>
      </c>
      <c r="B77" s="25">
        <v>86</v>
      </c>
      <c r="C77" s="42"/>
      <c r="D77" s="42"/>
    </row>
    <row r="78" spans="1:4" x14ac:dyDescent="0.25">
      <c r="A78" s="22" t="s">
        <v>149</v>
      </c>
      <c r="B78" s="25">
        <v>87</v>
      </c>
      <c r="C78" s="42"/>
      <c r="D78" s="42"/>
    </row>
    <row r="79" spans="1:4" x14ac:dyDescent="0.25">
      <c r="A79" s="22" t="s">
        <v>150</v>
      </c>
      <c r="B79" s="25">
        <v>88</v>
      </c>
      <c r="C79" s="42"/>
      <c r="D79" s="42"/>
    </row>
    <row r="80" spans="1:4" x14ac:dyDescent="0.25">
      <c r="A80" s="22" t="s">
        <v>151</v>
      </c>
      <c r="B80" s="25">
        <v>89</v>
      </c>
      <c r="C80" s="42"/>
      <c r="D80" s="42"/>
    </row>
    <row r="81" spans="1:4" x14ac:dyDescent="0.25">
      <c r="A81" s="22" t="s">
        <v>140</v>
      </c>
      <c r="B81" s="25">
        <v>90</v>
      </c>
      <c r="C81" s="42"/>
      <c r="D81" s="42"/>
    </row>
    <row r="82" spans="1:4" x14ac:dyDescent="0.25">
      <c r="A82" s="22" t="s">
        <v>152</v>
      </c>
      <c r="B82" s="25">
        <v>91</v>
      </c>
      <c r="C82" s="42"/>
      <c r="D82" s="42"/>
    </row>
    <row r="83" spans="1:4" x14ac:dyDescent="0.25">
      <c r="A83" s="22" t="s">
        <v>128</v>
      </c>
      <c r="B83" s="25">
        <v>92</v>
      </c>
      <c r="C83" s="42">
        <v>3827.0819999999999</v>
      </c>
      <c r="D83" s="42">
        <v>86864.387000000002</v>
      </c>
    </row>
    <row r="84" spans="1:4" ht="26.25" x14ac:dyDescent="0.25">
      <c r="A84" s="22" t="s">
        <v>203</v>
      </c>
      <c r="B84" s="25">
        <v>100</v>
      </c>
      <c r="C84" s="42">
        <f>C56-C70</f>
        <v>-153323.20799999998</v>
      </c>
      <c r="D84" s="42">
        <f>D56-D70</f>
        <v>-329065.75699999998</v>
      </c>
    </row>
    <row r="85" spans="1:4" x14ac:dyDescent="0.25">
      <c r="A85" s="70" t="s">
        <v>154</v>
      </c>
      <c r="B85" s="70"/>
      <c r="C85" s="70"/>
      <c r="D85" s="70"/>
    </row>
    <row r="86" spans="1:4" ht="26.25" x14ac:dyDescent="0.25">
      <c r="A86" s="22" t="s">
        <v>204</v>
      </c>
      <c r="B86" s="25">
        <v>110</v>
      </c>
      <c r="C86" s="42">
        <f>SUM(C88:C91)</f>
        <v>1100000</v>
      </c>
      <c r="D86" s="42">
        <f>SUM(D88:D91)</f>
        <v>0</v>
      </c>
    </row>
    <row r="87" spans="1:4" x14ac:dyDescent="0.25">
      <c r="A87" s="22" t="s">
        <v>103</v>
      </c>
      <c r="B87" s="26"/>
      <c r="C87" s="42"/>
      <c r="D87" s="42"/>
    </row>
    <row r="88" spans="1:4" x14ac:dyDescent="0.25">
      <c r="A88" s="22" t="s">
        <v>156</v>
      </c>
      <c r="B88" s="25">
        <v>111</v>
      </c>
      <c r="C88" s="42"/>
      <c r="D88" s="42"/>
    </row>
    <row r="89" spans="1:4" x14ac:dyDescent="0.25">
      <c r="A89" s="22" t="s">
        <v>157</v>
      </c>
      <c r="B89" s="25">
        <v>112</v>
      </c>
      <c r="C89" s="42">
        <v>1100000</v>
      </c>
      <c r="D89" s="42"/>
    </row>
    <row r="90" spans="1:4" x14ac:dyDescent="0.25">
      <c r="A90" s="22" t="s">
        <v>119</v>
      </c>
      <c r="B90" s="25">
        <v>113</v>
      </c>
      <c r="C90" s="42"/>
      <c r="D90" s="42"/>
    </row>
    <row r="91" spans="1:4" x14ac:dyDescent="0.25">
      <c r="A91" s="22" t="s">
        <v>120</v>
      </c>
      <c r="B91" s="25">
        <v>114</v>
      </c>
      <c r="C91" s="42"/>
      <c r="D91" s="42"/>
    </row>
    <row r="92" spans="1:4" ht="26.25" x14ac:dyDescent="0.25">
      <c r="A92" s="22" t="s">
        <v>205</v>
      </c>
      <c r="B92" s="25">
        <v>120</v>
      </c>
      <c r="C92" s="42"/>
      <c r="D92" s="42"/>
    </row>
    <row r="93" spans="1:4" x14ac:dyDescent="0.25">
      <c r="A93" s="22" t="s">
        <v>103</v>
      </c>
      <c r="B93" s="26"/>
      <c r="C93" s="42"/>
      <c r="D93" s="42"/>
    </row>
    <row r="94" spans="1:4" x14ac:dyDescent="0.25">
      <c r="A94" s="22" t="s">
        <v>159</v>
      </c>
      <c r="B94" s="25">
        <v>121</v>
      </c>
      <c r="C94" s="42"/>
      <c r="D94" s="42"/>
    </row>
    <row r="95" spans="1:4" x14ac:dyDescent="0.25">
      <c r="A95" s="22" t="s">
        <v>125</v>
      </c>
      <c r="B95" s="25">
        <v>122</v>
      </c>
      <c r="C95" s="42"/>
      <c r="D95" s="42"/>
    </row>
    <row r="96" spans="1:4" x14ac:dyDescent="0.25">
      <c r="A96" s="22" t="s">
        <v>160</v>
      </c>
      <c r="B96" s="25">
        <v>123</v>
      </c>
      <c r="C96" s="42"/>
      <c r="D96" s="42"/>
    </row>
    <row r="97" spans="1:6" x14ac:dyDescent="0.25">
      <c r="A97" s="22" t="s">
        <v>161</v>
      </c>
      <c r="B97" s="25">
        <v>124</v>
      </c>
      <c r="C97" s="42"/>
      <c r="D97" s="42"/>
    </row>
    <row r="98" spans="1:6" x14ac:dyDescent="0.25">
      <c r="A98" s="22" t="s">
        <v>162</v>
      </c>
      <c r="B98" s="25">
        <v>125</v>
      </c>
      <c r="C98" s="42"/>
      <c r="D98" s="42"/>
    </row>
    <row r="99" spans="1:6" ht="26.25" x14ac:dyDescent="0.25">
      <c r="A99" s="22" t="s">
        <v>206</v>
      </c>
      <c r="B99" s="25">
        <v>130</v>
      </c>
      <c r="C99" s="42">
        <f>C86-C92</f>
        <v>1100000</v>
      </c>
      <c r="D99" s="42">
        <f>D86-D92</f>
        <v>0</v>
      </c>
    </row>
    <row r="100" spans="1:6" x14ac:dyDescent="0.25">
      <c r="A100" s="22" t="s">
        <v>164</v>
      </c>
      <c r="B100" s="25">
        <v>140</v>
      </c>
      <c r="C100" s="42"/>
      <c r="D100" s="42"/>
    </row>
    <row r="101" spans="1:6" ht="26.25" x14ac:dyDescent="0.25">
      <c r="A101" s="22" t="s">
        <v>165</v>
      </c>
      <c r="B101" s="25">
        <v>150</v>
      </c>
      <c r="C101" s="42"/>
      <c r="D101" s="42"/>
    </row>
    <row r="102" spans="1:6" ht="27" customHeight="1" x14ac:dyDescent="0.25">
      <c r="A102" s="22" t="s">
        <v>207</v>
      </c>
      <c r="B102" s="25">
        <v>160</v>
      </c>
      <c r="C102" s="42">
        <f>C54+C84+C99+C100+C101</f>
        <v>1064545.79</v>
      </c>
      <c r="D102" s="42">
        <f>D54+D84+D99+D100+D101</f>
        <v>45802.043999999529</v>
      </c>
    </row>
    <row r="103" spans="1:6" ht="26.25" x14ac:dyDescent="0.25">
      <c r="A103" s="22" t="s">
        <v>208</v>
      </c>
      <c r="B103" s="25">
        <v>170</v>
      </c>
      <c r="C103" s="42">
        <v>444238.52399999998</v>
      </c>
      <c r="D103" s="42">
        <v>398436.47600000002</v>
      </c>
    </row>
    <row r="104" spans="1:6" ht="26.25" x14ac:dyDescent="0.25">
      <c r="A104" s="22" t="s">
        <v>209</v>
      </c>
      <c r="B104" s="25">
        <v>180</v>
      </c>
      <c r="C104" s="42">
        <f>SUM(C102:C103)</f>
        <v>1508784.314</v>
      </c>
      <c r="D104" s="42">
        <f>D102+D103</f>
        <v>444238.51999999955</v>
      </c>
    </row>
    <row r="105" spans="1:6" x14ac:dyDescent="0.25">
      <c r="A105" s="23"/>
      <c r="B105" s="30"/>
      <c r="C105" s="49"/>
      <c r="D105" s="49"/>
      <c r="F105" s="50"/>
    </row>
    <row r="106" spans="1:6" ht="15.75" x14ac:dyDescent="0.25">
      <c r="A106" s="57" t="s">
        <v>293</v>
      </c>
      <c r="B106" s="57"/>
      <c r="C106" s="57"/>
      <c r="D106" s="57"/>
    </row>
    <row r="107" spans="1:6" x14ac:dyDescent="0.25">
      <c r="A107" s="54" t="s">
        <v>290</v>
      </c>
      <c r="B107" s="54"/>
      <c r="C107" s="54"/>
      <c r="D107" s="54"/>
    </row>
    <row r="108" spans="1:6" ht="15.75" x14ac:dyDescent="0.25">
      <c r="A108" s="55" t="s">
        <v>291</v>
      </c>
      <c r="B108" s="55"/>
      <c r="C108" s="55"/>
      <c r="D108" s="55"/>
    </row>
    <row r="109" spans="1:6" x14ac:dyDescent="0.25">
      <c r="A109" s="54" t="s">
        <v>292</v>
      </c>
      <c r="B109" s="54"/>
      <c r="C109" s="54"/>
      <c r="D109" s="54"/>
    </row>
    <row r="111" spans="1:6" x14ac:dyDescent="0.25">
      <c r="A111" s="54" t="s">
        <v>95</v>
      </c>
      <c r="B111" s="54"/>
      <c r="C111" s="54"/>
      <c r="D111" s="54"/>
    </row>
  </sheetData>
  <mergeCells count="20">
    <mergeCell ref="A17:D17"/>
    <mergeCell ref="A18:D18"/>
    <mergeCell ref="A19:D19"/>
    <mergeCell ref="A9:D9"/>
    <mergeCell ref="A7:D7"/>
    <mergeCell ref="A10:D10"/>
    <mergeCell ref="A11:D11"/>
    <mergeCell ref="A12:D12"/>
    <mergeCell ref="A13:D13"/>
    <mergeCell ref="A14:D14"/>
    <mergeCell ref="A15:D15"/>
    <mergeCell ref="A16:D16"/>
    <mergeCell ref="A108:D108"/>
    <mergeCell ref="A109:D109"/>
    <mergeCell ref="A111:D111"/>
    <mergeCell ref="A26:D26"/>
    <mergeCell ref="A55:D55"/>
    <mergeCell ref="A85:D85"/>
    <mergeCell ref="A106:D106"/>
    <mergeCell ref="A107:D107"/>
  </mergeCells>
  <pageMargins left="0.7" right="0.7" top="0.75" bottom="0.75" header="0.3" footer="0.3"/>
  <pageSetup paperSize="9" scale="9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4271-F7CC-419F-A4BC-6587CE3321C7}">
  <sheetPr>
    <tabColor rgb="FF92D050"/>
  </sheetPr>
  <dimension ref="A1:J98"/>
  <sheetViews>
    <sheetView view="pageBreakPreview" topLeftCell="A9" zoomScaleNormal="100" zoomScaleSheetLayoutView="100" workbookViewId="0">
      <selection activeCell="G93" sqref="G93"/>
    </sheetView>
  </sheetViews>
  <sheetFormatPr defaultColWidth="8.85546875" defaultRowHeight="15" x14ac:dyDescent="0.25"/>
  <cols>
    <col min="1" max="1" width="53.5703125" style="1" customWidth="1"/>
    <col min="2" max="2" width="8.85546875" style="1"/>
    <col min="3" max="3" width="9" style="40" bestFit="1" customWidth="1"/>
    <col min="4" max="4" width="8.85546875" style="40"/>
    <col min="5" max="5" width="13" style="40" customWidth="1"/>
    <col min="6" max="6" width="12.85546875" style="40" customWidth="1"/>
    <col min="7" max="7" width="12.7109375" style="40" bestFit="1" customWidth="1"/>
    <col min="8" max="8" width="8.85546875" style="40"/>
    <col min="9" max="9" width="10.42578125" style="40" customWidth="1"/>
    <col min="10" max="10" width="13.28515625" style="40" customWidth="1"/>
    <col min="11" max="16384" width="8.85546875" style="1"/>
  </cols>
  <sheetData>
    <row r="1" spans="1:10" x14ac:dyDescent="0.25">
      <c r="B1" s="19"/>
      <c r="J1" s="43" t="s">
        <v>210</v>
      </c>
    </row>
    <row r="2" spans="1:10" x14ac:dyDescent="0.25">
      <c r="B2" s="19"/>
      <c r="J2" s="43" t="s">
        <v>1</v>
      </c>
    </row>
    <row r="3" spans="1:10" x14ac:dyDescent="0.25">
      <c r="B3" s="19"/>
      <c r="J3" s="43" t="s">
        <v>2</v>
      </c>
    </row>
    <row r="4" spans="1:10" x14ac:dyDescent="0.25">
      <c r="B4" s="19"/>
      <c r="J4" s="43" t="s">
        <v>3</v>
      </c>
    </row>
    <row r="5" spans="1:10" x14ac:dyDescent="0.25">
      <c r="A5" s="5"/>
      <c r="J5" s="46" t="s">
        <v>4</v>
      </c>
    </row>
    <row r="7" spans="1:10" ht="16.5" x14ac:dyDescent="0.25">
      <c r="A7" s="68" t="s">
        <v>296</v>
      </c>
      <c r="B7" s="68"/>
      <c r="C7" s="68"/>
    </row>
    <row r="9" spans="1:10" x14ac:dyDescent="0.25">
      <c r="A9" s="72" t="s">
        <v>5</v>
      </c>
      <c r="B9" s="72"/>
      <c r="C9" s="72"/>
    </row>
    <row r="10" spans="1:10" x14ac:dyDescent="0.25">
      <c r="A10" s="72" t="s">
        <v>6</v>
      </c>
      <c r="B10" s="72"/>
      <c r="C10" s="72"/>
    </row>
    <row r="11" spans="1:10" x14ac:dyDescent="0.25">
      <c r="A11" s="72" t="s">
        <v>7</v>
      </c>
      <c r="B11" s="72"/>
      <c r="C11" s="72"/>
    </row>
    <row r="12" spans="1:10" x14ac:dyDescent="0.25">
      <c r="A12" s="72" t="s">
        <v>211</v>
      </c>
      <c r="B12" s="72"/>
      <c r="C12" s="72"/>
    </row>
    <row r="13" spans="1:10" x14ac:dyDescent="0.25">
      <c r="A13" s="72" t="s">
        <v>9</v>
      </c>
      <c r="B13" s="72"/>
      <c r="C13" s="72"/>
    </row>
    <row r="14" spans="1:10" x14ac:dyDescent="0.25">
      <c r="A14" s="72" t="s">
        <v>10</v>
      </c>
      <c r="B14" s="72"/>
      <c r="C14" s="72"/>
    </row>
    <row r="15" spans="1:10" x14ac:dyDescent="0.25">
      <c r="A15" s="72" t="s">
        <v>11</v>
      </c>
      <c r="B15" s="72"/>
      <c r="C15" s="72"/>
    </row>
    <row r="16" spans="1:10" x14ac:dyDescent="0.25">
      <c r="A16" s="72" t="s">
        <v>12</v>
      </c>
      <c r="B16" s="72"/>
      <c r="C16" s="72"/>
    </row>
    <row r="17" spans="1:10" x14ac:dyDescent="0.25">
      <c r="A17" s="72" t="s">
        <v>13</v>
      </c>
      <c r="B17" s="72"/>
      <c r="C17" s="72"/>
    </row>
    <row r="18" spans="1:10" x14ac:dyDescent="0.25">
      <c r="A18" s="72" t="s">
        <v>14</v>
      </c>
      <c r="B18" s="72"/>
      <c r="C18" s="72"/>
    </row>
    <row r="19" spans="1:10" x14ac:dyDescent="0.25">
      <c r="A19" s="72" t="s">
        <v>212</v>
      </c>
      <c r="B19" s="72"/>
      <c r="C19" s="72"/>
    </row>
    <row r="20" spans="1:10" ht="16.5" x14ac:dyDescent="0.25">
      <c r="A20" s="68"/>
      <c r="B20" s="68"/>
      <c r="C20" s="68"/>
    </row>
    <row r="21" spans="1:10" ht="16.899999999999999" customHeight="1" x14ac:dyDescent="0.25">
      <c r="A21" s="3" t="s">
        <v>301</v>
      </c>
      <c r="B21" s="3"/>
      <c r="C21" s="44"/>
    </row>
    <row r="22" spans="1:10" ht="16.5" x14ac:dyDescent="0.25">
      <c r="A22" s="68"/>
      <c r="B22" s="68"/>
      <c r="C22" s="68"/>
    </row>
    <row r="23" spans="1:10" x14ac:dyDescent="0.25">
      <c r="I23" s="47" t="s">
        <v>99</v>
      </c>
    </row>
    <row r="24" spans="1:10" x14ac:dyDescent="0.25">
      <c r="A24" s="6"/>
    </row>
    <row r="25" spans="1:10" ht="15" customHeight="1" x14ac:dyDescent="0.25">
      <c r="A25" s="73" t="s">
        <v>213</v>
      </c>
      <c r="B25" s="73" t="s">
        <v>18</v>
      </c>
      <c r="C25" s="71" t="s">
        <v>214</v>
      </c>
      <c r="D25" s="71"/>
      <c r="E25" s="71"/>
      <c r="F25" s="71"/>
      <c r="G25" s="71"/>
      <c r="H25" s="71"/>
      <c r="I25" s="71" t="s">
        <v>92</v>
      </c>
      <c r="J25" s="71" t="s">
        <v>215</v>
      </c>
    </row>
    <row r="26" spans="1:10" ht="63.75" x14ac:dyDescent="0.25">
      <c r="A26" s="73"/>
      <c r="B26" s="73"/>
      <c r="C26" s="41" t="s">
        <v>85</v>
      </c>
      <c r="D26" s="41" t="s">
        <v>86</v>
      </c>
      <c r="E26" s="41" t="s">
        <v>87</v>
      </c>
      <c r="F26" s="41" t="s">
        <v>88</v>
      </c>
      <c r="G26" s="41" t="s">
        <v>216</v>
      </c>
      <c r="H26" s="41" t="s">
        <v>90</v>
      </c>
      <c r="I26" s="71"/>
      <c r="J26" s="71"/>
    </row>
    <row r="27" spans="1:10" x14ac:dyDescent="0.25">
      <c r="A27" s="22" t="s">
        <v>217</v>
      </c>
      <c r="B27" s="25">
        <v>10</v>
      </c>
      <c r="C27" s="42">
        <v>87.2</v>
      </c>
      <c r="D27" s="42"/>
      <c r="E27" s="42"/>
      <c r="F27" s="42"/>
      <c r="G27" s="42">
        <f>6073896.535+602756.547</f>
        <v>6676653.0820000004</v>
      </c>
      <c r="H27" s="42"/>
      <c r="I27" s="42"/>
      <c r="J27" s="42">
        <f>SUM(C27:I27)</f>
        <v>6676740.2820000006</v>
      </c>
    </row>
    <row r="28" spans="1:10" x14ac:dyDescent="0.25">
      <c r="A28" s="22" t="s">
        <v>218</v>
      </c>
      <c r="B28" s="25">
        <v>11</v>
      </c>
      <c r="C28" s="42"/>
      <c r="D28" s="42"/>
      <c r="E28" s="42"/>
      <c r="F28" s="42"/>
      <c r="G28" s="42"/>
      <c r="H28" s="42"/>
      <c r="I28" s="42"/>
      <c r="J28" s="42"/>
    </row>
    <row r="29" spans="1:10" x14ac:dyDescent="0.25">
      <c r="A29" s="22" t="s">
        <v>219</v>
      </c>
      <c r="B29" s="25">
        <v>100</v>
      </c>
      <c r="C29" s="42">
        <f>C27</f>
        <v>87.2</v>
      </c>
      <c r="D29" s="42"/>
      <c r="E29" s="42"/>
      <c r="F29" s="42"/>
      <c r="G29" s="42"/>
      <c r="H29" s="42"/>
      <c r="I29" s="42"/>
      <c r="J29" s="42"/>
    </row>
    <row r="30" spans="1:10" x14ac:dyDescent="0.25">
      <c r="A30" s="22" t="s">
        <v>220</v>
      </c>
      <c r="B30" s="25">
        <v>200</v>
      </c>
      <c r="C30" s="42"/>
      <c r="D30" s="42"/>
      <c r="E30" s="42"/>
      <c r="F30" s="42">
        <f>F32</f>
        <v>3343315.71</v>
      </c>
      <c r="G30" s="42">
        <f>G31+G32</f>
        <v>-2780688.65</v>
      </c>
      <c r="H30" s="42"/>
      <c r="I30" s="42"/>
      <c r="J30" s="42">
        <f>SUM(C30:I30)</f>
        <v>562627.06000000006</v>
      </c>
    </row>
    <row r="31" spans="1:10" x14ac:dyDescent="0.25">
      <c r="A31" s="22" t="s">
        <v>221</v>
      </c>
      <c r="B31" s="25">
        <v>210</v>
      </c>
      <c r="C31" s="42"/>
      <c r="D31" s="42"/>
      <c r="E31" s="42"/>
      <c r="F31" s="42"/>
      <c r="G31" s="42">
        <v>-1217013.18</v>
      </c>
      <c r="H31" s="42"/>
      <c r="I31" s="42"/>
      <c r="J31" s="42">
        <f>SUM(D31:I31)</f>
        <v>-1217013.18</v>
      </c>
    </row>
    <row r="32" spans="1:10" x14ac:dyDescent="0.25">
      <c r="A32" s="22" t="s">
        <v>222</v>
      </c>
      <c r="B32" s="25">
        <v>220</v>
      </c>
      <c r="C32" s="42"/>
      <c r="D32" s="42"/>
      <c r="E32" s="42"/>
      <c r="F32" s="42">
        <f>F36</f>
        <v>3343315.71</v>
      </c>
      <c r="G32" s="42">
        <f>G36</f>
        <v>-1563675.47</v>
      </c>
      <c r="H32" s="42"/>
      <c r="I32" s="42"/>
      <c r="J32" s="42">
        <f>SUM(D32:I32)</f>
        <v>1779640.24</v>
      </c>
    </row>
    <row r="33" spans="1:10" x14ac:dyDescent="0.25">
      <c r="A33" s="22" t="s">
        <v>103</v>
      </c>
      <c r="B33" s="26"/>
      <c r="C33" s="42"/>
      <c r="D33" s="42"/>
      <c r="E33" s="42"/>
      <c r="F33" s="42"/>
      <c r="G33" s="42"/>
      <c r="H33" s="42"/>
      <c r="I33" s="42"/>
      <c r="J33" s="42"/>
    </row>
    <row r="34" spans="1:10" ht="39" x14ac:dyDescent="0.25">
      <c r="A34" s="22" t="s">
        <v>223</v>
      </c>
      <c r="B34" s="25">
        <v>221</v>
      </c>
      <c r="C34" s="42"/>
      <c r="D34" s="42"/>
      <c r="E34" s="42"/>
      <c r="F34" s="42"/>
      <c r="G34" s="42"/>
      <c r="H34" s="42"/>
      <c r="I34" s="42"/>
      <c r="J34" s="42"/>
    </row>
    <row r="35" spans="1:10" ht="39" x14ac:dyDescent="0.25">
      <c r="A35" s="22" t="s">
        <v>224</v>
      </c>
      <c r="B35" s="25">
        <v>222</v>
      </c>
      <c r="C35" s="42"/>
      <c r="D35" s="42"/>
      <c r="E35" s="42"/>
      <c r="F35" s="42"/>
      <c r="G35" s="42"/>
      <c r="H35" s="42"/>
      <c r="I35" s="42"/>
      <c r="J35" s="42"/>
    </row>
    <row r="36" spans="1:10" ht="26.25" x14ac:dyDescent="0.25">
      <c r="A36" s="22" t="s">
        <v>225</v>
      </c>
      <c r="B36" s="25">
        <v>223</v>
      </c>
      <c r="C36" s="42"/>
      <c r="D36" s="42"/>
      <c r="E36" s="42"/>
      <c r="F36" s="42">
        <v>3343315.71</v>
      </c>
      <c r="G36" s="42">
        <v>-1563675.47</v>
      </c>
      <c r="H36" s="42"/>
      <c r="I36" s="42"/>
      <c r="J36" s="42">
        <f>SUM(C36:I36)</f>
        <v>1779640.24</v>
      </c>
    </row>
    <row r="37" spans="1:10" ht="39" x14ac:dyDescent="0.25">
      <c r="A37" s="22" t="s">
        <v>104</v>
      </c>
      <c r="B37" s="25">
        <v>224</v>
      </c>
      <c r="C37" s="42"/>
      <c r="D37" s="42"/>
      <c r="E37" s="42"/>
      <c r="F37" s="42"/>
      <c r="G37" s="42"/>
      <c r="H37" s="42"/>
      <c r="I37" s="42"/>
      <c r="J37" s="42"/>
    </row>
    <row r="38" spans="1:10" x14ac:dyDescent="0.25">
      <c r="A38" s="22" t="s">
        <v>108</v>
      </c>
      <c r="B38" s="25">
        <v>225</v>
      </c>
      <c r="C38" s="42"/>
      <c r="D38" s="42"/>
      <c r="E38" s="42"/>
      <c r="F38" s="42"/>
      <c r="G38" s="42"/>
      <c r="H38" s="42"/>
      <c r="I38" s="42"/>
      <c r="J38" s="42"/>
    </row>
    <row r="39" spans="1:10" ht="26.25" x14ac:dyDescent="0.25">
      <c r="A39" s="22" t="s">
        <v>105</v>
      </c>
      <c r="B39" s="25">
        <v>226</v>
      </c>
      <c r="C39" s="42"/>
      <c r="D39" s="42"/>
      <c r="E39" s="42"/>
      <c r="F39" s="42"/>
      <c r="G39" s="42"/>
      <c r="H39" s="42"/>
      <c r="I39" s="42"/>
      <c r="J39" s="42"/>
    </row>
    <row r="40" spans="1:10" ht="26.25" x14ac:dyDescent="0.25">
      <c r="A40" s="22" t="s">
        <v>226</v>
      </c>
      <c r="B40" s="25">
        <v>227</v>
      </c>
      <c r="C40" s="42"/>
      <c r="D40" s="42"/>
      <c r="E40" s="42"/>
      <c r="F40" s="42"/>
      <c r="G40" s="42"/>
      <c r="H40" s="42"/>
      <c r="I40" s="42"/>
      <c r="J40" s="42"/>
    </row>
    <row r="41" spans="1:10" x14ac:dyDescent="0.25">
      <c r="A41" s="22" t="s">
        <v>107</v>
      </c>
      <c r="B41" s="25">
        <v>228</v>
      </c>
      <c r="C41" s="42"/>
      <c r="D41" s="42"/>
      <c r="E41" s="42"/>
      <c r="F41" s="42"/>
      <c r="G41" s="42"/>
      <c r="H41" s="42"/>
      <c r="I41" s="42"/>
      <c r="J41" s="42"/>
    </row>
    <row r="42" spans="1:10" x14ac:dyDescent="0.25">
      <c r="A42" s="22" t="s">
        <v>106</v>
      </c>
      <c r="B42" s="25">
        <v>229</v>
      </c>
      <c r="C42" s="42"/>
      <c r="D42" s="42"/>
      <c r="E42" s="42"/>
      <c r="F42" s="42"/>
      <c r="G42" s="42"/>
      <c r="H42" s="42"/>
      <c r="I42" s="42"/>
      <c r="J42" s="42"/>
    </row>
    <row r="43" spans="1:10" x14ac:dyDescent="0.25">
      <c r="A43" s="22" t="s">
        <v>227</v>
      </c>
      <c r="B43" s="25">
        <v>300</v>
      </c>
      <c r="C43" s="42"/>
      <c r="D43" s="42"/>
      <c r="E43" s="42"/>
      <c r="F43" s="42"/>
      <c r="G43" s="42"/>
      <c r="H43" s="42"/>
      <c r="I43" s="42"/>
      <c r="J43" s="42"/>
    </row>
    <row r="44" spans="1:10" x14ac:dyDescent="0.25">
      <c r="A44" s="22" t="s">
        <v>103</v>
      </c>
      <c r="B44" s="26"/>
      <c r="C44" s="42"/>
      <c r="D44" s="42"/>
      <c r="E44" s="42"/>
      <c r="F44" s="42"/>
      <c r="G44" s="42"/>
      <c r="H44" s="42"/>
      <c r="I44" s="42"/>
      <c r="J44" s="42"/>
    </row>
    <row r="45" spans="1:10" x14ac:dyDescent="0.25">
      <c r="A45" s="22" t="s">
        <v>228</v>
      </c>
      <c r="B45" s="25">
        <v>310</v>
      </c>
      <c r="C45" s="42"/>
      <c r="D45" s="42"/>
      <c r="E45" s="42"/>
      <c r="F45" s="42"/>
      <c r="G45" s="42"/>
      <c r="H45" s="42"/>
      <c r="I45" s="42"/>
      <c r="J45" s="42"/>
    </row>
    <row r="46" spans="1:10" x14ac:dyDescent="0.25">
      <c r="A46" s="22" t="s">
        <v>103</v>
      </c>
      <c r="B46" s="26"/>
      <c r="C46" s="42"/>
      <c r="D46" s="42"/>
      <c r="E46" s="42"/>
      <c r="F46" s="42"/>
      <c r="G46" s="42"/>
      <c r="H46" s="42"/>
      <c r="I46" s="42"/>
      <c r="J46" s="42"/>
    </row>
    <row r="47" spans="1:10" x14ac:dyDescent="0.25">
      <c r="A47" s="22" t="s">
        <v>229</v>
      </c>
      <c r="B47" s="26"/>
      <c r="C47" s="42"/>
      <c r="D47" s="42"/>
      <c r="E47" s="42"/>
      <c r="F47" s="42"/>
      <c r="G47" s="42"/>
      <c r="H47" s="42"/>
      <c r="I47" s="42"/>
      <c r="J47" s="42"/>
    </row>
    <row r="48" spans="1:10" x14ac:dyDescent="0.25">
      <c r="A48" s="22" t="s">
        <v>230</v>
      </c>
      <c r="B48" s="26"/>
      <c r="C48" s="42"/>
      <c r="D48" s="42"/>
      <c r="E48" s="42"/>
      <c r="F48" s="42"/>
      <c r="G48" s="42"/>
      <c r="H48" s="42"/>
      <c r="I48" s="42"/>
      <c r="J48" s="42"/>
    </row>
    <row r="49" spans="1:10" ht="26.25" x14ac:dyDescent="0.25">
      <c r="A49" s="22" t="s">
        <v>231</v>
      </c>
      <c r="B49" s="26"/>
      <c r="C49" s="42"/>
      <c r="D49" s="42"/>
      <c r="E49" s="42"/>
      <c r="F49" s="42"/>
      <c r="G49" s="42"/>
      <c r="H49" s="42"/>
      <c r="I49" s="42"/>
      <c r="J49" s="42"/>
    </row>
    <row r="50" spans="1:10" x14ac:dyDescent="0.25">
      <c r="A50" s="22" t="s">
        <v>232</v>
      </c>
      <c r="B50" s="25">
        <v>311</v>
      </c>
      <c r="C50" s="42"/>
      <c r="D50" s="42"/>
      <c r="E50" s="42"/>
      <c r="F50" s="42"/>
      <c r="G50" s="42"/>
      <c r="H50" s="42"/>
      <c r="I50" s="42"/>
      <c r="J50" s="42"/>
    </row>
    <row r="51" spans="1:10" x14ac:dyDescent="0.25">
      <c r="A51" s="22" t="s">
        <v>233</v>
      </c>
      <c r="B51" s="25">
        <v>312</v>
      </c>
      <c r="C51" s="42"/>
      <c r="D51" s="42"/>
      <c r="E51" s="42"/>
      <c r="F51" s="42"/>
      <c r="G51" s="42"/>
      <c r="H51" s="42"/>
      <c r="I51" s="42"/>
      <c r="J51" s="42"/>
    </row>
    <row r="52" spans="1:10" ht="26.25" x14ac:dyDescent="0.25">
      <c r="A52" s="22" t="s">
        <v>234</v>
      </c>
      <c r="B52" s="25">
        <v>313</v>
      </c>
      <c r="C52" s="42"/>
      <c r="D52" s="42"/>
      <c r="E52" s="42"/>
      <c r="F52" s="42"/>
      <c r="G52" s="42"/>
      <c r="H52" s="42"/>
      <c r="I52" s="42"/>
      <c r="J52" s="42"/>
    </row>
    <row r="53" spans="1:10" ht="26.25" x14ac:dyDescent="0.25">
      <c r="A53" s="22" t="s">
        <v>235</v>
      </c>
      <c r="B53" s="25">
        <v>314</v>
      </c>
      <c r="C53" s="42"/>
      <c r="D53" s="42"/>
      <c r="E53" s="42"/>
      <c r="F53" s="42"/>
      <c r="G53" s="42"/>
      <c r="H53" s="42"/>
      <c r="I53" s="42"/>
      <c r="J53" s="42"/>
    </row>
    <row r="54" spans="1:10" x14ac:dyDescent="0.25">
      <c r="A54" s="22" t="s">
        <v>236</v>
      </c>
      <c r="B54" s="25">
        <v>315</v>
      </c>
      <c r="C54" s="42"/>
      <c r="D54" s="42"/>
      <c r="E54" s="42"/>
      <c r="F54" s="42"/>
      <c r="G54" s="42"/>
      <c r="H54" s="42"/>
      <c r="I54" s="42"/>
      <c r="J54" s="42"/>
    </row>
    <row r="55" spans="1:10" x14ac:dyDescent="0.25">
      <c r="A55" s="22" t="s">
        <v>237</v>
      </c>
      <c r="B55" s="25">
        <v>316</v>
      </c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22" t="s">
        <v>238</v>
      </c>
      <c r="B56" s="25">
        <v>317</v>
      </c>
      <c r="C56" s="42"/>
      <c r="D56" s="42"/>
      <c r="E56" s="42"/>
      <c r="F56" s="42"/>
      <c r="G56" s="42"/>
      <c r="H56" s="42"/>
      <c r="I56" s="42"/>
      <c r="J56" s="42"/>
    </row>
    <row r="57" spans="1:10" ht="26.25" x14ac:dyDescent="0.25">
      <c r="A57" s="22" t="s">
        <v>239</v>
      </c>
      <c r="B57" s="25">
        <v>318</v>
      </c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22" t="s">
        <v>240</v>
      </c>
      <c r="B58" s="25">
        <v>319</v>
      </c>
      <c r="C58" s="42"/>
      <c r="D58" s="42"/>
      <c r="E58" s="42"/>
      <c r="F58" s="42"/>
      <c r="G58" s="42"/>
      <c r="H58" s="42"/>
      <c r="I58" s="42"/>
      <c r="J58" s="42"/>
    </row>
    <row r="59" spans="1:10" ht="26.25" x14ac:dyDescent="0.25">
      <c r="A59" s="22" t="s">
        <v>241</v>
      </c>
      <c r="B59" s="25">
        <v>400</v>
      </c>
      <c r="C59" s="42">
        <f>C29</f>
        <v>87.2</v>
      </c>
      <c r="D59" s="42"/>
      <c r="E59" s="42"/>
      <c r="F59" s="42">
        <f>F30</f>
        <v>3343315.71</v>
      </c>
      <c r="G59" s="42">
        <f>G27+G30</f>
        <v>3895964.4320000005</v>
      </c>
      <c r="H59" s="42"/>
      <c r="I59" s="42"/>
      <c r="J59" s="42">
        <f>SUM(C59:I59)</f>
        <v>7239367.3420000002</v>
      </c>
    </row>
    <row r="60" spans="1:10" x14ac:dyDescent="0.25">
      <c r="A60" s="22" t="s">
        <v>218</v>
      </c>
      <c r="B60" s="25">
        <v>401</v>
      </c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22" t="s">
        <v>242</v>
      </c>
      <c r="B61" s="25">
        <v>500</v>
      </c>
      <c r="C61" s="42">
        <f>C59</f>
        <v>87.2</v>
      </c>
      <c r="D61" s="42"/>
      <c r="E61" s="42"/>
      <c r="F61" s="42">
        <f>F59</f>
        <v>3343315.71</v>
      </c>
      <c r="G61" s="42">
        <f>G59</f>
        <v>3895964.4320000005</v>
      </c>
      <c r="H61" s="42"/>
      <c r="I61" s="42"/>
      <c r="J61" s="42">
        <f>SUM(C61:I61)</f>
        <v>7239367.3420000002</v>
      </c>
    </row>
    <row r="62" spans="1:10" x14ac:dyDescent="0.25">
      <c r="A62" s="22" t="s">
        <v>243</v>
      </c>
      <c r="B62" s="25">
        <v>600</v>
      </c>
      <c r="C62" s="42"/>
      <c r="D62" s="42"/>
      <c r="E62" s="42"/>
      <c r="F62" s="42">
        <f>F63+F64</f>
        <v>-4667.2759999999998</v>
      </c>
      <c r="G62" s="42">
        <f>G63+G64</f>
        <v>1854186.2760000001</v>
      </c>
      <c r="H62" s="42"/>
      <c r="I62" s="42"/>
      <c r="J62" s="42">
        <f>SUM(C62:I62)</f>
        <v>1849519</v>
      </c>
    </row>
    <row r="63" spans="1:10" x14ac:dyDescent="0.25">
      <c r="A63" s="22" t="s">
        <v>221</v>
      </c>
      <c r="B63" s="25">
        <v>610</v>
      </c>
      <c r="C63" s="42"/>
      <c r="D63" s="42"/>
      <c r="E63" s="42"/>
      <c r="F63" s="42"/>
      <c r="G63" s="42">
        <v>1849519</v>
      </c>
      <c r="H63" s="42"/>
      <c r="I63" s="42"/>
      <c r="J63" s="42">
        <f>SUM(C63:I63)</f>
        <v>1849519</v>
      </c>
    </row>
    <row r="64" spans="1:10" x14ac:dyDescent="0.25">
      <c r="A64" s="22" t="s">
        <v>244</v>
      </c>
      <c r="B64" s="25">
        <v>620</v>
      </c>
      <c r="C64" s="42"/>
      <c r="D64" s="42"/>
      <c r="E64" s="42"/>
      <c r="F64" s="42">
        <f>F68</f>
        <v>-4667.2759999999998</v>
      </c>
      <c r="G64" s="42">
        <f>G68</f>
        <v>4667.2759999999998</v>
      </c>
      <c r="H64" s="42"/>
      <c r="I64" s="42"/>
      <c r="J64" s="42">
        <f>SUM(C64:I64)</f>
        <v>0</v>
      </c>
    </row>
    <row r="65" spans="1:10" x14ac:dyDescent="0.25">
      <c r="A65" s="22" t="s">
        <v>103</v>
      </c>
      <c r="B65" s="26"/>
      <c r="C65" s="42"/>
      <c r="D65" s="42"/>
      <c r="E65" s="42"/>
      <c r="F65" s="42"/>
      <c r="G65" s="42"/>
      <c r="H65" s="42"/>
      <c r="I65" s="42"/>
      <c r="J65" s="42"/>
    </row>
    <row r="66" spans="1:10" ht="39" x14ac:dyDescent="0.25">
      <c r="A66" s="22" t="s">
        <v>223</v>
      </c>
      <c r="B66" s="25">
        <v>621</v>
      </c>
      <c r="C66" s="42"/>
      <c r="D66" s="42"/>
      <c r="E66" s="42"/>
      <c r="F66" s="42"/>
      <c r="G66" s="42"/>
      <c r="H66" s="42"/>
      <c r="I66" s="42"/>
      <c r="J66" s="42"/>
    </row>
    <row r="67" spans="1:10" ht="39" x14ac:dyDescent="0.25">
      <c r="A67" s="22" t="s">
        <v>224</v>
      </c>
      <c r="B67" s="25">
        <v>622</v>
      </c>
      <c r="C67" s="42"/>
      <c r="D67" s="42"/>
      <c r="E67" s="42"/>
      <c r="F67" s="42"/>
      <c r="G67" s="42"/>
      <c r="H67" s="42"/>
      <c r="I67" s="42"/>
      <c r="J67" s="42"/>
    </row>
    <row r="68" spans="1:10" ht="26.25" x14ac:dyDescent="0.25">
      <c r="A68" s="22" t="s">
        <v>225</v>
      </c>
      <c r="B68" s="25">
        <v>623</v>
      </c>
      <c r="C68" s="42"/>
      <c r="D68" s="42"/>
      <c r="E68" s="42"/>
      <c r="F68" s="42">
        <v>-4667.2759999999998</v>
      </c>
      <c r="G68" s="42">
        <v>4667.2759999999998</v>
      </c>
      <c r="H68" s="42"/>
      <c r="I68" s="42"/>
      <c r="J68" s="42">
        <f>SUM(C68:I68)</f>
        <v>0</v>
      </c>
    </row>
    <row r="69" spans="1:10" ht="39" x14ac:dyDescent="0.25">
      <c r="A69" s="22" t="s">
        <v>104</v>
      </c>
      <c r="B69" s="25">
        <v>624</v>
      </c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22" t="s">
        <v>108</v>
      </c>
      <c r="B70" s="25">
        <v>625</v>
      </c>
      <c r="C70" s="42"/>
      <c r="D70" s="42"/>
      <c r="E70" s="42"/>
      <c r="F70" s="42"/>
      <c r="G70" s="42"/>
      <c r="H70" s="42"/>
      <c r="I70" s="42"/>
      <c r="J70" s="42"/>
    </row>
    <row r="71" spans="1:10" ht="26.25" x14ac:dyDescent="0.25">
      <c r="A71" s="22" t="s">
        <v>105</v>
      </c>
      <c r="B71" s="25">
        <v>626</v>
      </c>
      <c r="C71" s="42"/>
      <c r="D71" s="42"/>
      <c r="E71" s="42"/>
      <c r="F71" s="42"/>
      <c r="G71" s="42"/>
      <c r="H71" s="42"/>
      <c r="I71" s="42"/>
      <c r="J71" s="42"/>
    </row>
    <row r="72" spans="1:10" ht="26.25" x14ac:dyDescent="0.25">
      <c r="A72" s="22" t="s">
        <v>226</v>
      </c>
      <c r="B72" s="25">
        <v>627</v>
      </c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22" t="s">
        <v>107</v>
      </c>
      <c r="B73" s="25">
        <v>628</v>
      </c>
      <c r="C73" s="42"/>
      <c r="D73" s="42"/>
      <c r="E73" s="42"/>
      <c r="F73" s="42"/>
      <c r="G73" s="42"/>
      <c r="H73" s="42"/>
      <c r="I73" s="42"/>
      <c r="J73" s="42"/>
    </row>
    <row r="74" spans="1:10" x14ac:dyDescent="0.25">
      <c r="A74" s="22" t="s">
        <v>106</v>
      </c>
      <c r="B74" s="25">
        <v>629</v>
      </c>
      <c r="C74" s="42"/>
      <c r="D74" s="42"/>
      <c r="E74" s="42"/>
      <c r="F74" s="42"/>
      <c r="G74" s="42"/>
      <c r="H74" s="42"/>
      <c r="I74" s="42"/>
      <c r="J74" s="42"/>
    </row>
    <row r="75" spans="1:10" x14ac:dyDescent="0.25">
      <c r="A75" s="22" t="s">
        <v>245</v>
      </c>
      <c r="B75" s="25">
        <v>700</v>
      </c>
      <c r="C75" s="42"/>
      <c r="D75" s="42"/>
      <c r="E75" s="42"/>
      <c r="F75" s="42"/>
      <c r="G75" s="42"/>
      <c r="H75" s="42"/>
      <c r="I75" s="42"/>
      <c r="J75" s="42"/>
    </row>
    <row r="76" spans="1:10" x14ac:dyDescent="0.25">
      <c r="A76" s="22" t="s">
        <v>103</v>
      </c>
      <c r="B76" s="26"/>
      <c r="C76" s="42"/>
      <c r="D76" s="42"/>
      <c r="E76" s="42"/>
      <c r="F76" s="42"/>
      <c r="G76" s="42"/>
      <c r="H76" s="42"/>
      <c r="I76" s="42"/>
      <c r="J76" s="42"/>
    </row>
    <row r="77" spans="1:10" x14ac:dyDescent="0.25">
      <c r="A77" s="22" t="s">
        <v>246</v>
      </c>
      <c r="B77" s="25">
        <v>710</v>
      </c>
      <c r="C77" s="42"/>
      <c r="D77" s="42"/>
      <c r="E77" s="42"/>
      <c r="F77" s="42"/>
      <c r="G77" s="42"/>
      <c r="H77" s="42"/>
      <c r="I77" s="42"/>
      <c r="J77" s="42"/>
    </row>
    <row r="78" spans="1:10" x14ac:dyDescent="0.25">
      <c r="A78" s="22" t="s">
        <v>103</v>
      </c>
      <c r="B78" s="26"/>
      <c r="C78" s="42"/>
      <c r="D78" s="42"/>
      <c r="E78" s="42"/>
      <c r="F78" s="42"/>
      <c r="G78" s="42"/>
      <c r="H78" s="42"/>
      <c r="I78" s="42"/>
      <c r="J78" s="42"/>
    </row>
    <row r="79" spans="1:10" x14ac:dyDescent="0.25">
      <c r="A79" s="22" t="s">
        <v>229</v>
      </c>
      <c r="B79" s="26"/>
      <c r="C79" s="42"/>
      <c r="D79" s="42"/>
      <c r="E79" s="42"/>
      <c r="F79" s="42"/>
      <c r="G79" s="42"/>
      <c r="H79" s="42"/>
      <c r="I79" s="42"/>
      <c r="J79" s="42"/>
    </row>
    <row r="80" spans="1:10" x14ac:dyDescent="0.25">
      <c r="A80" s="22" t="s">
        <v>230</v>
      </c>
      <c r="B80" s="26"/>
      <c r="C80" s="42"/>
      <c r="D80" s="42"/>
      <c r="E80" s="42"/>
      <c r="F80" s="42"/>
      <c r="G80" s="42"/>
      <c r="H80" s="42"/>
      <c r="I80" s="42"/>
      <c r="J80" s="42"/>
    </row>
    <row r="81" spans="1:10" ht="26.25" x14ac:dyDescent="0.25">
      <c r="A81" s="22" t="s">
        <v>231</v>
      </c>
      <c r="B81" s="26"/>
      <c r="C81" s="42"/>
      <c r="D81" s="42"/>
      <c r="E81" s="42"/>
      <c r="F81" s="42"/>
      <c r="G81" s="42"/>
      <c r="H81" s="42"/>
      <c r="I81" s="42"/>
      <c r="J81" s="42"/>
    </row>
    <row r="82" spans="1:10" x14ac:dyDescent="0.25">
      <c r="A82" s="22" t="s">
        <v>232</v>
      </c>
      <c r="B82" s="25">
        <v>711</v>
      </c>
      <c r="C82" s="42"/>
      <c r="D82" s="42"/>
      <c r="E82" s="42"/>
      <c r="F82" s="42"/>
      <c r="G82" s="42"/>
      <c r="H82" s="42"/>
      <c r="I82" s="42"/>
      <c r="J82" s="42"/>
    </row>
    <row r="83" spans="1:10" x14ac:dyDescent="0.25">
      <c r="A83" s="22" t="s">
        <v>233</v>
      </c>
      <c r="B83" s="25">
        <v>712</v>
      </c>
      <c r="C83" s="42"/>
      <c r="D83" s="42"/>
      <c r="E83" s="42"/>
      <c r="F83" s="42"/>
      <c r="G83" s="42"/>
      <c r="H83" s="42"/>
      <c r="I83" s="42"/>
      <c r="J83" s="42"/>
    </row>
    <row r="84" spans="1:10" ht="26.25" x14ac:dyDescent="0.25">
      <c r="A84" s="22" t="s">
        <v>247</v>
      </c>
      <c r="B84" s="25">
        <v>713</v>
      </c>
      <c r="C84" s="42"/>
      <c r="D84" s="42"/>
      <c r="E84" s="42"/>
      <c r="F84" s="42"/>
      <c r="G84" s="42"/>
      <c r="H84" s="42"/>
      <c r="I84" s="42"/>
      <c r="J84" s="42"/>
    </row>
    <row r="85" spans="1:10" ht="26.25" x14ac:dyDescent="0.25">
      <c r="A85" s="22" t="s">
        <v>235</v>
      </c>
      <c r="B85" s="25">
        <v>714</v>
      </c>
      <c r="C85" s="42"/>
      <c r="D85" s="42"/>
      <c r="E85" s="42"/>
      <c r="F85" s="42"/>
      <c r="G85" s="42"/>
      <c r="H85" s="42"/>
      <c r="I85" s="42"/>
      <c r="J85" s="42"/>
    </row>
    <row r="86" spans="1:10" x14ac:dyDescent="0.25">
      <c r="A86" s="22" t="s">
        <v>236</v>
      </c>
      <c r="B86" s="25">
        <v>715</v>
      </c>
      <c r="C86" s="42"/>
      <c r="D86" s="42"/>
      <c r="E86" s="42"/>
      <c r="F86" s="42"/>
      <c r="G86" s="42"/>
      <c r="H86" s="42"/>
      <c r="I86" s="42"/>
      <c r="J86" s="42"/>
    </row>
    <row r="87" spans="1:10" x14ac:dyDescent="0.25">
      <c r="A87" s="22" t="s">
        <v>237</v>
      </c>
      <c r="B87" s="25">
        <v>716</v>
      </c>
      <c r="C87" s="42"/>
      <c r="D87" s="42"/>
      <c r="E87" s="42"/>
      <c r="F87" s="42"/>
      <c r="G87" s="42"/>
      <c r="H87" s="42"/>
      <c r="I87" s="42"/>
      <c r="J87" s="42"/>
    </row>
    <row r="88" spans="1:10" x14ac:dyDescent="0.25">
      <c r="A88" s="22" t="s">
        <v>238</v>
      </c>
      <c r="B88" s="25">
        <v>717</v>
      </c>
      <c r="C88" s="42"/>
      <c r="D88" s="42"/>
      <c r="E88" s="42"/>
      <c r="F88" s="42"/>
      <c r="G88" s="42"/>
      <c r="H88" s="42"/>
      <c r="I88" s="42"/>
      <c r="J88" s="42"/>
    </row>
    <row r="89" spans="1:10" ht="26.25" x14ac:dyDescent="0.25">
      <c r="A89" s="22" t="s">
        <v>239</v>
      </c>
      <c r="B89" s="25">
        <v>718</v>
      </c>
      <c r="C89" s="42"/>
      <c r="D89" s="42"/>
      <c r="E89" s="42"/>
      <c r="F89" s="42"/>
      <c r="G89" s="42"/>
      <c r="H89" s="42"/>
      <c r="I89" s="42"/>
      <c r="J89" s="42"/>
    </row>
    <row r="90" spans="1:10" x14ac:dyDescent="0.25">
      <c r="A90" s="22" t="s">
        <v>240</v>
      </c>
      <c r="B90" s="25">
        <v>719</v>
      </c>
      <c r="C90" s="42"/>
      <c r="D90" s="42"/>
      <c r="E90" s="42"/>
      <c r="F90" s="42"/>
      <c r="G90" s="42"/>
      <c r="H90" s="42"/>
      <c r="I90" s="42"/>
      <c r="J90" s="42"/>
    </row>
    <row r="91" spans="1:10" ht="26.25" x14ac:dyDescent="0.25">
      <c r="A91" s="22" t="s">
        <v>248</v>
      </c>
      <c r="B91" s="25">
        <v>800</v>
      </c>
      <c r="C91" s="42">
        <f>C61</f>
        <v>87.2</v>
      </c>
      <c r="D91" s="42"/>
      <c r="E91" s="42"/>
      <c r="F91" s="42">
        <f>F61+F62</f>
        <v>3338648.4339999999</v>
      </c>
      <c r="G91" s="42">
        <f>G61+G62</f>
        <v>5750150.7080000006</v>
      </c>
      <c r="H91" s="42"/>
      <c r="I91" s="42"/>
      <c r="J91" s="42">
        <f>SUM(C91:I91)</f>
        <v>9088886.3420000002</v>
      </c>
    </row>
    <row r="93" spans="1:10" ht="15.75" x14ac:dyDescent="0.25">
      <c r="A93" s="57" t="s">
        <v>293</v>
      </c>
      <c r="B93" s="57"/>
      <c r="C93" s="57"/>
      <c r="D93" s="57"/>
    </row>
    <row r="94" spans="1:10" x14ac:dyDescent="0.25">
      <c r="A94" s="54" t="s">
        <v>290</v>
      </c>
      <c r="B94" s="54"/>
      <c r="C94" s="54"/>
      <c r="D94" s="54"/>
    </row>
    <row r="95" spans="1:10" ht="15.75" x14ac:dyDescent="0.25">
      <c r="A95" s="55" t="s">
        <v>291</v>
      </c>
      <c r="B95" s="55"/>
      <c r="C95" s="55"/>
      <c r="D95" s="55"/>
    </row>
    <row r="96" spans="1:10" x14ac:dyDescent="0.25">
      <c r="A96" s="54" t="s">
        <v>292</v>
      </c>
      <c r="B96" s="54"/>
      <c r="C96" s="54"/>
      <c r="D96" s="54"/>
    </row>
    <row r="98" spans="1:4" x14ac:dyDescent="0.25">
      <c r="A98" s="54" t="s">
        <v>95</v>
      </c>
      <c r="B98" s="54"/>
      <c r="C98" s="54"/>
      <c r="D98" s="54"/>
    </row>
  </sheetData>
  <mergeCells count="24">
    <mergeCell ref="A7:C7"/>
    <mergeCell ref="A9:C9"/>
    <mergeCell ref="A10:C10"/>
    <mergeCell ref="A11:C11"/>
    <mergeCell ref="A12:C12"/>
    <mergeCell ref="A13:C13"/>
    <mergeCell ref="A25:A26"/>
    <mergeCell ref="B25:B26"/>
    <mergeCell ref="C25:H25"/>
    <mergeCell ref="I25:I26"/>
    <mergeCell ref="A20:C20"/>
    <mergeCell ref="A22:C22"/>
    <mergeCell ref="A14:C14"/>
    <mergeCell ref="A15:C15"/>
    <mergeCell ref="A16:C16"/>
    <mergeCell ref="A17:C17"/>
    <mergeCell ref="A18:C18"/>
    <mergeCell ref="A19:C19"/>
    <mergeCell ref="A96:D96"/>
    <mergeCell ref="A98:D98"/>
    <mergeCell ref="J25:J26"/>
    <mergeCell ref="A93:D93"/>
    <mergeCell ref="A94:D94"/>
    <mergeCell ref="A95:D95"/>
  </mergeCells>
  <pageMargins left="0.70866141732283472" right="0.28999999999999998" top="0.34" bottom="0.2800000000000000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бух баланс </vt:lpstr>
      <vt:lpstr>о приб и убытках</vt:lpstr>
      <vt:lpstr>движ денег прямой</vt:lpstr>
      <vt:lpstr>движ денеж косвен</vt:lpstr>
      <vt:lpstr>об измен в капитале</vt:lpstr>
      <vt:lpstr>'движ денег прямой'!Область_печати</vt:lpstr>
      <vt:lpstr>'движ денеж косвен'!Область_печати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Еремейчук</dc:creator>
  <cp:lastModifiedBy>ТОО ЭПК Forfait</cp:lastModifiedBy>
  <cp:lastPrinted>2025-04-30T11:36:50Z</cp:lastPrinted>
  <dcterms:created xsi:type="dcterms:W3CDTF">2015-06-05T18:19:34Z</dcterms:created>
  <dcterms:modified xsi:type="dcterms:W3CDTF">2025-07-24T04:05:35Z</dcterms:modified>
</cp:coreProperties>
</file>